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7520" windowHeight="13200" activeTab="4"/>
  </bookViews>
  <sheets>
    <sheet name="Überblick" sheetId="3" r:id="rId1"/>
    <sheet name="ESF-Ausw" sheetId="1" r:id="rId2"/>
    <sheet name="PWE-Ausw" sheetId="4" r:id="rId3"/>
    <sheet name="Rohdaten" sheetId="5" r:id="rId4"/>
    <sheet name="Metadaten" sheetId="6" r:id="rId5"/>
  </sheets>
  <calcPr calcId="145621"/>
</workbook>
</file>

<file path=xl/calcChain.xml><?xml version="1.0" encoding="utf-8"?>
<calcChain xmlns="http://schemas.openxmlformats.org/spreadsheetml/2006/main">
  <c r="B13" i="3" l="1"/>
  <c r="B12" i="3"/>
  <c r="B10" i="3"/>
  <c r="B9" i="3"/>
  <c r="A8" i="3"/>
  <c r="B7" i="3"/>
  <c r="B6" i="3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0" i="1"/>
  <c r="E87" i="1"/>
  <c r="E88" i="1" s="1"/>
  <c r="E89" i="1" s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7" i="4"/>
  <c r="F136" i="4"/>
  <c r="F135" i="4"/>
  <c r="F134" i="4"/>
  <c r="F133" i="4"/>
  <c r="F132" i="4"/>
  <c r="F131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114" i="4"/>
  <c r="A38" i="3" l="1"/>
  <c r="A33" i="3"/>
  <c r="A34" i="3"/>
  <c r="E127" i="4"/>
  <c r="E128" i="4"/>
  <c r="E126" i="4"/>
  <c r="B38" i="3"/>
  <c r="B33" i="3"/>
  <c r="E129" i="4"/>
  <c r="B34" i="3"/>
  <c r="G124" i="4" l="1"/>
  <c r="G132" i="4" l="1"/>
  <c r="H132" i="4" s="1"/>
  <c r="G129" i="4" l="1"/>
  <c r="G12" i="4" l="1"/>
  <c r="G13" i="4"/>
  <c r="A272" i="3"/>
  <c r="A403" i="3"/>
  <c r="A397" i="3"/>
  <c r="A391" i="3"/>
  <c r="A387" i="3"/>
  <c r="A379" i="3"/>
  <c r="A375" i="3"/>
  <c r="A370" i="3"/>
  <c r="A365" i="3"/>
  <c r="A360" i="3"/>
  <c r="A353" i="3"/>
  <c r="A345" i="3"/>
  <c r="A339" i="3"/>
  <c r="A333" i="3"/>
  <c r="A328" i="3"/>
  <c r="A323" i="3"/>
  <c r="A318" i="3"/>
  <c r="A310" i="3"/>
  <c r="A303" i="3"/>
  <c r="A295" i="3"/>
  <c r="A288" i="3"/>
  <c r="A281" i="3"/>
  <c r="A274" i="3"/>
  <c r="A384" i="3"/>
  <c r="A385" i="3"/>
  <c r="A388" i="3"/>
  <c r="A389" i="3"/>
  <c r="A392" i="3"/>
  <c r="A393" i="3"/>
  <c r="A394" i="3"/>
  <c r="A395" i="3"/>
  <c r="A398" i="3"/>
  <c r="A399" i="3"/>
  <c r="A400" i="3"/>
  <c r="A401" i="3"/>
  <c r="A404" i="3"/>
  <c r="A405" i="3"/>
  <c r="A406" i="3"/>
  <c r="A407" i="3"/>
  <c r="A366" i="3"/>
  <c r="A367" i="3"/>
  <c r="A368" i="3"/>
  <c r="A371" i="3"/>
  <c r="A372" i="3"/>
  <c r="A373" i="3"/>
  <c r="A376" i="3"/>
  <c r="A377" i="3"/>
  <c r="A380" i="3"/>
  <c r="A381" i="3"/>
  <c r="A382" i="3"/>
  <c r="A383" i="3"/>
  <c r="A349" i="3"/>
  <c r="A350" i="3"/>
  <c r="A351" i="3"/>
  <c r="A354" i="3"/>
  <c r="A355" i="3"/>
  <c r="A356" i="3"/>
  <c r="A357" i="3"/>
  <c r="A358" i="3"/>
  <c r="A361" i="3"/>
  <c r="A362" i="3"/>
  <c r="A363" i="3"/>
  <c r="A319" i="3"/>
  <c r="A320" i="3"/>
  <c r="A321" i="3"/>
  <c r="A324" i="3"/>
  <c r="A325" i="3"/>
  <c r="A326" i="3"/>
  <c r="A329" i="3"/>
  <c r="A330" i="3"/>
  <c r="A331" i="3"/>
  <c r="A334" i="3"/>
  <c r="A335" i="3"/>
  <c r="A336" i="3"/>
  <c r="A337" i="3"/>
  <c r="A340" i="3"/>
  <c r="A341" i="3"/>
  <c r="A342" i="3"/>
  <c r="A343" i="3"/>
  <c r="A346" i="3"/>
  <c r="A347" i="3"/>
  <c r="A348" i="3"/>
  <c r="A291" i="3"/>
  <c r="A292" i="3"/>
  <c r="A293" i="3"/>
  <c r="A296" i="3"/>
  <c r="A297" i="3"/>
  <c r="A298" i="3"/>
  <c r="A299" i="3"/>
  <c r="A300" i="3"/>
  <c r="A301" i="3"/>
  <c r="A304" i="3"/>
  <c r="A305" i="3"/>
  <c r="A306" i="3"/>
  <c r="A307" i="3"/>
  <c r="A308" i="3"/>
  <c r="A311" i="3"/>
  <c r="A312" i="3"/>
  <c r="A313" i="3"/>
  <c r="A314" i="3"/>
  <c r="A315" i="3"/>
  <c r="A316" i="3"/>
  <c r="A270" i="3"/>
  <c r="A271" i="3"/>
  <c r="A275" i="3"/>
  <c r="A276" i="3"/>
  <c r="A277" i="3"/>
  <c r="A278" i="3"/>
  <c r="A279" i="3"/>
  <c r="A282" i="3"/>
  <c r="A283" i="3"/>
  <c r="A284" i="3"/>
  <c r="A285" i="3"/>
  <c r="A286" i="3"/>
  <c r="A289" i="3"/>
  <c r="A290" i="3"/>
  <c r="A269" i="3"/>
  <c r="A268" i="3"/>
  <c r="A194" i="3"/>
  <c r="A210" i="3"/>
  <c r="A205" i="3"/>
  <c r="A211" i="3"/>
  <c r="A212" i="3"/>
  <c r="A213" i="3"/>
  <c r="A214" i="3"/>
  <c r="A199" i="3"/>
  <c r="A200" i="3"/>
  <c r="A201" i="3"/>
  <c r="A202" i="3"/>
  <c r="A203" i="3"/>
  <c r="A206" i="3"/>
  <c r="A207" i="3"/>
  <c r="A208" i="3"/>
  <c r="A198" i="3"/>
  <c r="A186" i="3"/>
  <c r="A181" i="3"/>
  <c r="A196" i="3"/>
  <c r="A182" i="3"/>
  <c r="A183" i="3"/>
  <c r="A184" i="3"/>
  <c r="A187" i="3"/>
  <c r="A188" i="3"/>
  <c r="A189" i="3"/>
  <c r="A190" i="3"/>
  <c r="A191" i="3"/>
  <c r="A195" i="3"/>
  <c r="A176" i="3"/>
  <c r="A169" i="3"/>
  <c r="A161" i="3"/>
  <c r="A167" i="3"/>
  <c r="A170" i="3"/>
  <c r="A171" i="3"/>
  <c r="A172" i="3"/>
  <c r="A173" i="3"/>
  <c r="A174" i="3"/>
  <c r="A177" i="3"/>
  <c r="A178" i="3"/>
  <c r="A179" i="3"/>
  <c r="A156" i="3"/>
  <c r="A157" i="3"/>
  <c r="A158" i="3"/>
  <c r="A159" i="3"/>
  <c r="A162" i="3"/>
  <c r="A163" i="3"/>
  <c r="A164" i="3"/>
  <c r="A165" i="3"/>
  <c r="A166" i="3"/>
  <c r="A154" i="3"/>
  <c r="A149" i="3"/>
  <c r="A144" i="3"/>
  <c r="A145" i="3"/>
  <c r="A146" i="3"/>
  <c r="A147" i="3"/>
  <c r="A150" i="3"/>
  <c r="A151" i="3"/>
  <c r="A152" i="3"/>
  <c r="A155" i="3"/>
  <c r="A141" i="3"/>
  <c r="A142" i="3"/>
  <c r="A140" i="3"/>
  <c r="A136" i="3"/>
  <c r="A137" i="3"/>
  <c r="A138" i="3"/>
  <c r="A135" i="3"/>
  <c r="A134" i="3"/>
  <c r="A130" i="3"/>
  <c r="A131" i="3"/>
  <c r="A132" i="3"/>
  <c r="A129" i="3"/>
  <c r="A128" i="3"/>
  <c r="A126" i="3"/>
  <c r="A125" i="3"/>
  <c r="A124" i="3"/>
  <c r="A120" i="3"/>
  <c r="A121" i="3"/>
  <c r="A122" i="3"/>
  <c r="A119" i="3"/>
  <c r="A118" i="3"/>
  <c r="A92" i="3"/>
  <c r="A93" i="3"/>
  <c r="A91" i="3"/>
  <c r="A90" i="3"/>
  <c r="A35" i="3"/>
  <c r="A36" i="3"/>
  <c r="A37" i="3"/>
  <c r="A32" i="3"/>
  <c r="B36" i="3"/>
  <c r="B37" i="3"/>
  <c r="G256" i="4"/>
  <c r="G257" i="4"/>
  <c r="G258" i="4"/>
  <c r="G125" i="4"/>
  <c r="G126" i="4"/>
  <c r="G127" i="4"/>
  <c r="G128" i="4"/>
  <c r="G11" i="4" l="1"/>
  <c r="B200" i="3"/>
  <c r="B199" i="3"/>
  <c r="B271" i="3"/>
  <c r="B269" i="3"/>
  <c r="B316" i="3"/>
  <c r="B315" i="3"/>
  <c r="B314" i="3"/>
  <c r="B313" i="3"/>
  <c r="B312" i="3"/>
  <c r="B311" i="3"/>
  <c r="B308" i="3"/>
  <c r="B307" i="3"/>
  <c r="B306" i="3"/>
  <c r="B305" i="3"/>
  <c r="B304" i="3"/>
  <c r="B301" i="3"/>
  <c r="B300" i="3"/>
  <c r="B299" i="3"/>
  <c r="B298" i="3"/>
  <c r="B297" i="3"/>
  <c r="B296" i="3"/>
  <c r="B293" i="3"/>
  <c r="B292" i="3"/>
  <c r="B291" i="3"/>
  <c r="B290" i="3"/>
  <c r="B289" i="3"/>
  <c r="B282" i="3"/>
  <c r="B284" i="3"/>
  <c r="B285" i="3"/>
  <c r="B286" i="3"/>
  <c r="B283" i="3"/>
  <c r="G145" i="4"/>
  <c r="G146" i="4"/>
  <c r="G147" i="4"/>
  <c r="G154" i="4"/>
  <c r="G155" i="4"/>
  <c r="G156" i="4"/>
  <c r="G157" i="4"/>
  <c r="G159" i="4"/>
  <c r="G160" i="4"/>
  <c r="G161" i="4"/>
  <c r="G162" i="4"/>
  <c r="G163" i="4"/>
  <c r="G165" i="4"/>
  <c r="G166" i="4"/>
  <c r="G167" i="4"/>
  <c r="G168" i="4"/>
  <c r="G170" i="4"/>
  <c r="G171" i="4"/>
  <c r="G172" i="4"/>
  <c r="G173" i="4"/>
  <c r="G174" i="4"/>
  <c r="G176" i="4"/>
  <c r="G177" i="4"/>
  <c r="G179" i="4"/>
  <c r="G180" i="4"/>
  <c r="G182" i="4"/>
  <c r="G183" i="4"/>
  <c r="G185" i="4"/>
  <c r="G186" i="4"/>
  <c r="G187" i="4"/>
  <c r="G189" i="4"/>
  <c r="G190" i="4"/>
  <c r="G191" i="4"/>
  <c r="G193" i="4"/>
  <c r="G194" i="4"/>
  <c r="G195" i="4"/>
  <c r="G196" i="4"/>
  <c r="G197" i="4"/>
  <c r="G198" i="4"/>
  <c r="G200" i="4"/>
  <c r="G201" i="4"/>
  <c r="G202" i="4"/>
  <c r="G203" i="4"/>
  <c r="G205" i="4"/>
  <c r="G206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30" i="4"/>
  <c r="G231" i="4"/>
  <c r="G233" i="4"/>
  <c r="G234" i="4"/>
  <c r="G236" i="4"/>
  <c r="G237" i="4"/>
  <c r="G239" i="4"/>
  <c r="G240" i="4"/>
  <c r="G241" i="4"/>
  <c r="G242" i="4"/>
  <c r="G243" i="4"/>
  <c r="G245" i="4"/>
  <c r="G246" i="4"/>
  <c r="G248" i="4"/>
  <c r="G249" i="4"/>
  <c r="G250" i="4"/>
  <c r="G252" i="4"/>
  <c r="G253" i="4"/>
  <c r="G254" i="4"/>
  <c r="G141" i="4"/>
  <c r="G143" i="4"/>
  <c r="G151" i="4"/>
  <c r="G152" i="4"/>
  <c r="B276" i="3"/>
  <c r="B277" i="3"/>
  <c r="B278" i="3"/>
  <c r="B279" i="3"/>
  <c r="B319" i="3"/>
  <c r="B320" i="3"/>
  <c r="B321" i="3"/>
  <c r="B324" i="3"/>
  <c r="B325" i="3"/>
  <c r="B326" i="3"/>
  <c r="B329" i="3"/>
  <c r="B330" i="3"/>
  <c r="B331" i="3"/>
  <c r="B334" i="3"/>
  <c r="B335" i="3"/>
  <c r="B336" i="3"/>
  <c r="B337" i="3"/>
  <c r="B340" i="3"/>
  <c r="B341" i="3"/>
  <c r="B342" i="3"/>
  <c r="B343" i="3"/>
  <c r="B346" i="3"/>
  <c r="B347" i="3"/>
  <c r="B348" i="3"/>
  <c r="B349" i="3"/>
  <c r="B350" i="3"/>
  <c r="B351" i="3"/>
  <c r="B354" i="3"/>
  <c r="B355" i="3"/>
  <c r="B356" i="3"/>
  <c r="B357" i="3"/>
  <c r="B358" i="3"/>
  <c r="B361" i="3"/>
  <c r="B362" i="3"/>
  <c r="B363" i="3"/>
  <c r="B366" i="3"/>
  <c r="B367" i="3"/>
  <c r="B368" i="3"/>
  <c r="B371" i="3"/>
  <c r="B372" i="3"/>
  <c r="B373" i="3"/>
  <c r="B376" i="3"/>
  <c r="B377" i="3"/>
  <c r="B380" i="3"/>
  <c r="B381" i="3"/>
  <c r="B382" i="3"/>
  <c r="B383" i="3"/>
  <c r="B384" i="3"/>
  <c r="B385" i="3"/>
  <c r="B388" i="3"/>
  <c r="B389" i="3"/>
  <c r="B392" i="3"/>
  <c r="B393" i="3"/>
  <c r="B394" i="3"/>
  <c r="B395" i="3"/>
  <c r="B398" i="3"/>
  <c r="B399" i="3"/>
  <c r="B400" i="3"/>
  <c r="B401" i="3"/>
  <c r="B404" i="3"/>
  <c r="B405" i="3"/>
  <c r="B406" i="3"/>
  <c r="B407" i="3"/>
  <c r="G27" i="4"/>
  <c r="G28" i="4"/>
  <c r="G30" i="4"/>
  <c r="G31" i="4"/>
  <c r="G33" i="4"/>
  <c r="G34" i="4"/>
  <c r="G36" i="4"/>
  <c r="G37" i="4"/>
  <c r="G38" i="4"/>
  <c r="G39" i="4"/>
  <c r="G40" i="4"/>
  <c r="G42" i="4"/>
  <c r="G43" i="4"/>
  <c r="G44" i="4"/>
  <c r="G45" i="4"/>
  <c r="G46" i="4"/>
  <c r="G48" i="4"/>
  <c r="G49" i="4"/>
  <c r="G50" i="4"/>
  <c r="G51" i="4"/>
  <c r="G53" i="4"/>
  <c r="G54" i="4"/>
  <c r="G56" i="4"/>
  <c r="G57" i="4"/>
  <c r="G59" i="4"/>
  <c r="G60" i="4"/>
  <c r="G61" i="4"/>
  <c r="G62" i="4"/>
  <c r="G63" i="4"/>
  <c r="G65" i="4"/>
  <c r="G66" i="4"/>
  <c r="G69" i="4"/>
  <c r="G70" i="4"/>
  <c r="G71" i="4"/>
  <c r="G73" i="4"/>
  <c r="G74" i="4"/>
  <c r="G75" i="4"/>
  <c r="G77" i="4"/>
  <c r="G78" i="4"/>
  <c r="G79" i="4"/>
  <c r="G4" i="4"/>
  <c r="G5" i="4"/>
  <c r="G7" i="4"/>
  <c r="G8" i="4"/>
  <c r="G9" i="4"/>
  <c r="G10" i="4"/>
  <c r="G15" i="4"/>
  <c r="G16" i="4"/>
  <c r="G18" i="4"/>
  <c r="G19" i="4"/>
  <c r="G20" i="4"/>
  <c r="G21" i="4"/>
  <c r="G23" i="4"/>
  <c r="G24" i="4"/>
  <c r="G25" i="4"/>
  <c r="B92" i="3"/>
  <c r="B93" i="3"/>
  <c r="B119" i="3"/>
  <c r="B120" i="3"/>
  <c r="B121" i="3"/>
  <c r="B125" i="3"/>
  <c r="B126" i="3"/>
  <c r="B129" i="3"/>
  <c r="B130" i="3"/>
  <c r="B131" i="3"/>
  <c r="B132" i="3"/>
  <c r="B135" i="3"/>
  <c r="B136" i="3"/>
  <c r="B137" i="3"/>
  <c r="B138" i="3"/>
  <c r="B141" i="3"/>
  <c r="B142" i="3"/>
  <c r="B145" i="3"/>
  <c r="B146" i="3"/>
  <c r="B147" i="3"/>
  <c r="B150" i="3"/>
  <c r="B151" i="3"/>
  <c r="B152" i="3"/>
  <c r="B154" i="3"/>
  <c r="B155" i="3"/>
  <c r="B156" i="3"/>
  <c r="B157" i="3"/>
  <c r="B158" i="3"/>
  <c r="B159" i="3"/>
  <c r="B162" i="3"/>
  <c r="B163" i="3"/>
  <c r="B164" i="3"/>
  <c r="B165" i="3"/>
  <c r="B166" i="3"/>
  <c r="B167" i="3"/>
  <c r="B170" i="3"/>
  <c r="B171" i="3"/>
  <c r="B172" i="3"/>
  <c r="B173" i="3"/>
  <c r="B174" i="3"/>
  <c r="B177" i="3"/>
  <c r="B178" i="3"/>
  <c r="B179" i="3"/>
  <c r="B182" i="3"/>
  <c r="B183" i="3"/>
  <c r="B184" i="3"/>
  <c r="B187" i="3"/>
  <c r="B188" i="3"/>
  <c r="B189" i="3"/>
  <c r="B190" i="3"/>
  <c r="B191" i="3"/>
  <c r="B195" i="3"/>
  <c r="B196" i="3"/>
  <c r="B201" i="3"/>
  <c r="B202" i="3"/>
  <c r="B203" i="3"/>
  <c r="B206" i="3"/>
  <c r="B207" i="3"/>
  <c r="B208" i="3"/>
  <c r="B211" i="3"/>
  <c r="B212" i="3"/>
  <c r="B213" i="3"/>
  <c r="B214" i="3"/>
  <c r="H255" i="4"/>
  <c r="H247" i="4"/>
  <c r="H238" i="4"/>
  <c r="H232" i="4"/>
  <c r="H229" i="4"/>
  <c r="H207" i="4"/>
  <c r="H204" i="4"/>
  <c r="H199" i="4"/>
  <c r="H188" i="4"/>
  <c r="H181" i="4"/>
  <c r="H178" i="4"/>
  <c r="H175" i="4"/>
  <c r="H144" i="4"/>
  <c r="H76" i="4"/>
  <c r="H67" i="4"/>
  <c r="H52" i="4"/>
  <c r="H184" i="4" l="1"/>
  <c r="B122" i="3"/>
  <c r="B275" i="3"/>
  <c r="B272" i="3"/>
  <c r="B35" i="3"/>
  <c r="G255" i="4"/>
  <c r="G247" i="4"/>
  <c r="G144" i="4"/>
  <c r="G207" i="4"/>
  <c r="G238" i="4"/>
  <c r="G153" i="4"/>
  <c r="G251" i="4"/>
  <c r="G199" i="4"/>
  <c r="G192" i="4"/>
  <c r="G188" i="4"/>
  <c r="G184" i="4"/>
  <c r="G67" i="4"/>
  <c r="G204" i="4"/>
  <c r="G72" i="4"/>
  <c r="G64" i="4"/>
  <c r="G52" i="4"/>
  <c r="G47" i="4"/>
  <c r="G22" i="4"/>
  <c r="G235" i="4"/>
  <c r="G80" i="4"/>
  <c r="H81" i="4" s="1"/>
  <c r="G175" i="4"/>
  <c r="G244" i="4"/>
  <c r="G232" i="4"/>
  <c r="G76" i="4"/>
  <c r="G55" i="4"/>
  <c r="G35" i="4"/>
  <c r="G181" i="4"/>
  <c r="G178" i="4"/>
  <c r="G102" i="4"/>
  <c r="H103" i="4" s="1"/>
  <c r="G58" i="4"/>
  <c r="G26" i="4"/>
  <c r="G14" i="4"/>
  <c r="G229" i="4"/>
  <c r="G41" i="4"/>
  <c r="G32" i="4"/>
  <c r="G29" i="4"/>
  <c r="G17" i="4"/>
  <c r="G6" i="4"/>
  <c r="G164" i="4"/>
  <c r="G158" i="4"/>
  <c r="G169" i="4"/>
  <c r="G148" i="4"/>
  <c r="C38" i="3" l="1"/>
  <c r="C33" i="3"/>
  <c r="C34" i="3"/>
  <c r="C287" i="3"/>
  <c r="C288" i="3"/>
  <c r="C304" i="3"/>
  <c r="C283" i="3"/>
  <c r="C335" i="3"/>
  <c r="C356" i="3"/>
  <c r="C377" i="3"/>
  <c r="C400" i="3"/>
  <c r="C301" i="3"/>
  <c r="C279" i="3"/>
  <c r="C342" i="3"/>
  <c r="C363" i="3"/>
  <c r="C384" i="3"/>
  <c r="C407" i="3"/>
  <c r="C300" i="3"/>
  <c r="C276" i="3"/>
  <c r="C337" i="3"/>
  <c r="C358" i="3"/>
  <c r="C392" i="3"/>
  <c r="C311" i="3"/>
  <c r="C289" i="3"/>
  <c r="C326" i="3"/>
  <c r="C355" i="3"/>
  <c r="C382" i="3"/>
  <c r="C298" i="3"/>
  <c r="C278" i="3"/>
  <c r="C341" i="3"/>
  <c r="C362" i="3"/>
  <c r="C383" i="3"/>
  <c r="C406" i="3"/>
  <c r="C297" i="3"/>
  <c r="C324" i="3"/>
  <c r="C347" i="3"/>
  <c r="C367" i="3"/>
  <c r="C389" i="3"/>
  <c r="C316" i="3"/>
  <c r="C296" i="3"/>
  <c r="C319" i="3"/>
  <c r="C343" i="3"/>
  <c r="C368" i="3"/>
  <c r="C398" i="3"/>
  <c r="C305" i="3"/>
  <c r="C286" i="3"/>
  <c r="C334" i="3"/>
  <c r="C361" i="3"/>
  <c r="C393" i="3"/>
  <c r="C272" i="3"/>
  <c r="C314" i="3"/>
  <c r="C292" i="3"/>
  <c r="C321" i="3"/>
  <c r="C346" i="3"/>
  <c r="C366" i="3"/>
  <c r="C388" i="3"/>
  <c r="C313" i="3"/>
  <c r="C291" i="3"/>
  <c r="C330" i="3"/>
  <c r="C351" i="3"/>
  <c r="C373" i="3"/>
  <c r="C395" i="3"/>
  <c r="C312" i="3"/>
  <c r="C290" i="3"/>
  <c r="C325" i="3"/>
  <c r="C348" i="3"/>
  <c r="C381" i="3"/>
  <c r="C404" i="3"/>
  <c r="C299" i="3"/>
  <c r="C277" i="3"/>
  <c r="C340" i="3"/>
  <c r="C371" i="3"/>
  <c r="C399" i="3"/>
  <c r="C275" i="3"/>
  <c r="C308" i="3"/>
  <c r="C282" i="3"/>
  <c r="C329" i="3"/>
  <c r="C350" i="3"/>
  <c r="C372" i="3"/>
  <c r="C394" i="3"/>
  <c r="C307" i="3"/>
  <c r="C284" i="3"/>
  <c r="C336" i="3"/>
  <c r="C357" i="3"/>
  <c r="C380" i="3"/>
  <c r="C401" i="3"/>
  <c r="C306" i="3"/>
  <c r="C285" i="3"/>
  <c r="C331" i="3"/>
  <c r="C354" i="3"/>
  <c r="C385" i="3"/>
  <c r="C315" i="3"/>
  <c r="C293" i="3"/>
  <c r="C320" i="3"/>
  <c r="C349" i="3"/>
  <c r="C376" i="3"/>
  <c r="C405" i="3"/>
  <c r="G3" i="4"/>
  <c r="B91" i="3"/>
  <c r="C91" i="3" s="1"/>
  <c r="G140" i="4"/>
  <c r="B270" i="3"/>
  <c r="C270" i="3" s="1"/>
  <c r="C271" i="3"/>
  <c r="C269" i="3"/>
  <c r="C138" i="3"/>
  <c r="C152" i="3"/>
  <c r="C182" i="3"/>
  <c r="C195" i="3"/>
  <c r="C188" i="3"/>
  <c r="C146" i="3"/>
  <c r="C155" i="3"/>
  <c r="C208" i="3"/>
  <c r="C151" i="3"/>
  <c r="C135" i="3"/>
  <c r="C158" i="3"/>
  <c r="C172" i="3"/>
  <c r="C201" i="3"/>
  <c r="C137" i="3"/>
  <c r="C159" i="3"/>
  <c r="C206" i="3"/>
  <c r="C147" i="3"/>
  <c r="C187" i="3"/>
  <c r="C179" i="3"/>
  <c r="C202" i="3"/>
  <c r="C145" i="3"/>
  <c r="C166" i="3"/>
  <c r="C156" i="3"/>
  <c r="C170" i="3"/>
  <c r="C199" i="3"/>
  <c r="C141" i="3"/>
  <c r="C157" i="3"/>
  <c r="C200" i="3"/>
  <c r="C150" i="3"/>
  <c r="C183" i="3"/>
  <c r="C173" i="3"/>
  <c r="C214" i="3"/>
  <c r="C190" i="3"/>
  <c r="C164" i="3"/>
  <c r="C178" i="3"/>
  <c r="C207" i="3"/>
  <c r="C213" i="3"/>
  <c r="C165" i="3"/>
  <c r="C177" i="3"/>
  <c r="C212" i="3"/>
  <c r="C191" i="3"/>
  <c r="C196" i="3"/>
  <c r="C171" i="3"/>
  <c r="C142" i="3"/>
  <c r="C184" i="3"/>
  <c r="C162" i="3"/>
  <c r="C174" i="3"/>
  <c r="C203" i="3"/>
  <c r="C211" i="3"/>
  <c r="C163" i="3"/>
  <c r="C167" i="3"/>
  <c r="C136" i="3"/>
  <c r="C189" i="3"/>
  <c r="C125" i="3"/>
  <c r="C121" i="3"/>
  <c r="C120" i="3"/>
  <c r="C131" i="3"/>
  <c r="C122" i="3"/>
  <c r="C130" i="3"/>
  <c r="C126" i="3"/>
  <c r="C132" i="3"/>
  <c r="C129" i="3"/>
  <c r="C92" i="3"/>
  <c r="C93" i="3"/>
  <c r="C36" i="3"/>
  <c r="C37" i="3"/>
  <c r="C35" i="3"/>
  <c r="A265" i="3"/>
  <c r="B265" i="3"/>
  <c r="C265" i="3" l="1"/>
  <c r="F164" i="1"/>
  <c r="A258" i="3"/>
  <c r="B258" i="3"/>
  <c r="A261" i="3"/>
  <c r="A264" i="3"/>
  <c r="A263" i="3"/>
  <c r="A262" i="3"/>
  <c r="B264" i="3" l="1"/>
  <c r="B263" i="3"/>
  <c r="B262" i="3"/>
  <c r="B261" i="3"/>
  <c r="B249" i="3"/>
  <c r="B15" i="3" l="1"/>
  <c r="C258" i="3"/>
  <c r="C119" i="3"/>
  <c r="C264" i="3"/>
  <c r="C262" i="3"/>
  <c r="C263" i="3"/>
  <c r="C261" i="3"/>
  <c r="F138" i="1"/>
  <c r="F139" i="1"/>
  <c r="F141" i="1"/>
  <c r="F142" i="1"/>
  <c r="F144" i="1"/>
  <c r="F145" i="1"/>
  <c r="F147" i="1"/>
  <c r="F148" i="1"/>
  <c r="F136" i="1"/>
  <c r="F143" i="1" l="1"/>
  <c r="F140" i="1"/>
  <c r="F137" i="1"/>
  <c r="F146" i="1"/>
  <c r="F58" i="1"/>
  <c r="A256" i="3" l="1"/>
  <c r="F107" i="1"/>
  <c r="B256" i="3"/>
  <c r="F106" i="1"/>
  <c r="F105" i="1"/>
  <c r="A257" i="3"/>
  <c r="A255" i="3"/>
  <c r="A254" i="3"/>
  <c r="A251" i="3"/>
  <c r="A23" i="3"/>
  <c r="A24" i="3"/>
  <c r="A25" i="3"/>
  <c r="A22" i="3"/>
  <c r="A102" i="3"/>
  <c r="A103" i="3"/>
  <c r="A104" i="3"/>
  <c r="A96" i="3"/>
  <c r="A97" i="3"/>
  <c r="A98" i="3"/>
  <c r="A107" i="3"/>
  <c r="A108" i="3"/>
  <c r="A109" i="3"/>
  <c r="A112" i="3"/>
  <c r="A113" i="3"/>
  <c r="A114" i="3"/>
  <c r="A95" i="3"/>
  <c r="A106" i="3"/>
  <c r="A111" i="3"/>
  <c r="A101" i="3"/>
  <c r="A86" i="3"/>
  <c r="A87" i="3"/>
  <c r="A85" i="3"/>
  <c r="A78" i="3"/>
  <c r="A79" i="3"/>
  <c r="A80" i="3"/>
  <c r="A81" i="3"/>
  <c r="A82" i="3"/>
  <c r="A77" i="3"/>
  <c r="B25" i="3"/>
  <c r="B102" i="3"/>
  <c r="B103" i="3"/>
  <c r="B104" i="3"/>
  <c r="B96" i="3"/>
  <c r="B97" i="3"/>
  <c r="B98" i="3"/>
  <c r="B107" i="3"/>
  <c r="B108" i="3"/>
  <c r="B109" i="3"/>
  <c r="B112" i="3"/>
  <c r="B113" i="3"/>
  <c r="B114" i="3"/>
  <c r="B78" i="3"/>
  <c r="B79" i="3"/>
  <c r="B80" i="3"/>
  <c r="B81" i="3"/>
  <c r="B82" i="3"/>
  <c r="B85" i="3"/>
  <c r="B22" i="3" l="1"/>
  <c r="C256" i="3"/>
  <c r="B23" i="3"/>
  <c r="B24" i="3"/>
  <c r="B251" i="3"/>
  <c r="C251" i="3" s="1"/>
  <c r="B257" i="3"/>
  <c r="C257" i="3" s="1"/>
  <c r="B255" i="3"/>
  <c r="C255" i="3" s="1"/>
  <c r="B254" i="3"/>
  <c r="C254" i="3" s="1"/>
  <c r="B86" i="3"/>
  <c r="B87" i="3"/>
  <c r="A54" i="3" l="1"/>
  <c r="A60" i="3"/>
  <c r="A59" i="3"/>
  <c r="A55" i="3"/>
  <c r="A56" i="3"/>
  <c r="A57" i="3"/>
  <c r="A58" i="3"/>
  <c r="A53" i="3"/>
  <c r="A52" i="3"/>
  <c r="A29" i="3"/>
  <c r="A30" i="3"/>
  <c r="A28" i="3"/>
  <c r="A47" i="3"/>
  <c r="A48" i="3"/>
  <c r="A49" i="3"/>
  <c r="A46" i="3"/>
  <c r="A44" i="3"/>
  <c r="A41" i="3"/>
  <c r="A42" i="3"/>
  <c r="A43" i="3"/>
  <c r="A40" i="3"/>
  <c r="A75" i="3" l="1"/>
  <c r="A66" i="3"/>
  <c r="A67" i="3"/>
  <c r="A68" i="3"/>
  <c r="A69" i="3"/>
  <c r="A70" i="3"/>
  <c r="A71" i="3"/>
  <c r="A72" i="3"/>
  <c r="A73" i="3"/>
  <c r="A74" i="3"/>
  <c r="A18" i="3"/>
  <c r="A19" i="3"/>
  <c r="C22" i="3" l="1"/>
  <c r="C23" i="3"/>
  <c r="C24" i="3"/>
  <c r="C25" i="3"/>
  <c r="C112" i="3"/>
  <c r="C104" i="3"/>
  <c r="C113" i="3"/>
  <c r="C103" i="3"/>
  <c r="C98" i="3"/>
  <c r="C107" i="3"/>
  <c r="C108" i="3"/>
  <c r="C102" i="3"/>
  <c r="C96" i="3"/>
  <c r="C109" i="3"/>
  <c r="C114" i="3"/>
  <c r="C97" i="3"/>
  <c r="C87" i="3"/>
  <c r="C85" i="3"/>
  <c r="C78" i="3"/>
  <c r="C82" i="3"/>
  <c r="C79" i="3"/>
  <c r="C86" i="3"/>
  <c r="C80" i="3"/>
  <c r="C81" i="3"/>
  <c r="B60" i="3"/>
  <c r="C60" i="3" s="1"/>
  <c r="B59" i="3"/>
  <c r="C59" i="3" s="1"/>
  <c r="B58" i="3"/>
  <c r="C58" i="3" s="1"/>
  <c r="B57" i="3"/>
  <c r="C57" i="3" s="1"/>
  <c r="B56" i="3"/>
  <c r="C56" i="3" s="1"/>
  <c r="B55" i="3"/>
  <c r="C55" i="3" s="1"/>
  <c r="B54" i="3"/>
  <c r="C54" i="3" s="1"/>
  <c r="B53" i="3"/>
  <c r="C53" i="3" s="1"/>
  <c r="B49" i="3"/>
  <c r="C49" i="3" s="1"/>
  <c r="B48" i="3"/>
  <c r="C48" i="3" s="1"/>
  <c r="B47" i="3"/>
  <c r="C47" i="3" s="1"/>
  <c r="B52" i="3"/>
  <c r="B30" i="3"/>
  <c r="C30" i="3" s="1"/>
  <c r="B29" i="3"/>
  <c r="C29" i="3" s="1"/>
  <c r="B44" i="3"/>
  <c r="C44" i="3" s="1"/>
  <c r="B43" i="3"/>
  <c r="C43" i="3" s="1"/>
  <c r="B42" i="3"/>
  <c r="C42" i="3" s="1"/>
  <c r="B41" i="3"/>
  <c r="C41" i="3" s="1"/>
  <c r="B75" i="3"/>
  <c r="C75" i="3" s="1"/>
  <c r="B74" i="3"/>
  <c r="C74" i="3" s="1"/>
  <c r="B73" i="3"/>
  <c r="C73" i="3" s="1"/>
  <c r="B72" i="3"/>
  <c r="C72" i="3" s="1"/>
  <c r="B71" i="3"/>
  <c r="C71" i="3" s="1"/>
  <c r="B70" i="3"/>
  <c r="C70" i="3" s="1"/>
  <c r="B69" i="3"/>
  <c r="C69" i="3" s="1"/>
  <c r="B68" i="3"/>
  <c r="C68" i="3" s="1"/>
  <c r="B67" i="3"/>
  <c r="C67" i="3" s="1"/>
  <c r="B66" i="3"/>
  <c r="C66" i="3" s="1"/>
  <c r="B19" i="3"/>
  <c r="C19" i="3" s="1"/>
  <c r="B18" i="3"/>
  <c r="C18" i="3" s="1"/>
  <c r="F110" i="1"/>
  <c r="F112" i="1"/>
  <c r="F114" i="1"/>
  <c r="F116" i="1"/>
  <c r="F118" i="1"/>
  <c r="F120" i="1"/>
  <c r="F122" i="1"/>
  <c r="F124" i="1"/>
  <c r="F126" i="1"/>
  <c r="F128" i="1"/>
  <c r="F130" i="1"/>
  <c r="F132" i="1"/>
  <c r="F134" i="1"/>
  <c r="F129" i="1"/>
  <c r="F117" i="1"/>
  <c r="F113" i="1"/>
  <c r="F103" i="1"/>
  <c r="F104" i="1"/>
  <c r="C52" i="3" l="1"/>
  <c r="F77" i="1"/>
  <c r="F149" i="1"/>
  <c r="F161" i="1"/>
  <c r="F152" i="1"/>
  <c r="F155" i="1"/>
  <c r="F158" i="1"/>
  <c r="F121" i="1"/>
  <c r="F125" i="1"/>
  <c r="F133" i="1"/>
  <c r="F111" i="1"/>
  <c r="F109" i="1"/>
  <c r="F115" i="1"/>
  <c r="F119" i="1"/>
  <c r="F123" i="1"/>
  <c r="F127" i="1"/>
  <c r="F131" i="1"/>
  <c r="F135" i="1"/>
  <c r="F87" i="1"/>
  <c r="F94" i="1"/>
  <c r="F95" i="1"/>
  <c r="F97" i="1"/>
  <c r="F98" i="1"/>
  <c r="F100" i="1"/>
  <c r="F101" i="1"/>
  <c r="F45" i="1"/>
  <c r="F46" i="1"/>
  <c r="F48" i="1"/>
  <c r="F49" i="1"/>
  <c r="F50" i="1"/>
  <c r="F51" i="1"/>
  <c r="F53" i="1"/>
  <c r="F54" i="1"/>
  <c r="F56" i="1"/>
  <c r="F57" i="1"/>
  <c r="F59" i="1"/>
  <c r="F60" i="1"/>
  <c r="F61" i="1"/>
  <c r="F63" i="1"/>
  <c r="F64" i="1"/>
  <c r="F66" i="1"/>
  <c r="F67" i="1"/>
  <c r="F69" i="1"/>
  <c r="F70" i="1"/>
  <c r="F72" i="1"/>
  <c r="F73" i="1"/>
  <c r="F75" i="1"/>
  <c r="F76" i="1"/>
  <c r="F78" i="1"/>
  <c r="F79" i="1"/>
  <c r="F80" i="1"/>
  <c r="F82" i="1"/>
  <c r="F83" i="1"/>
  <c r="F85" i="1"/>
  <c r="F86" i="1"/>
  <c r="F42" i="1"/>
  <c r="F43" i="1"/>
  <c r="F52" i="1" l="1"/>
  <c r="F102" i="1"/>
  <c r="F84" i="1"/>
  <c r="F96" i="1"/>
  <c r="F68" i="1"/>
  <c r="F38" i="1"/>
  <c r="F81" i="1"/>
  <c r="F65" i="1"/>
  <c r="F41" i="1"/>
  <c r="F71" i="1"/>
  <c r="F55" i="1"/>
  <c r="F47" i="1"/>
  <c r="F74" i="1"/>
  <c r="F62" i="1"/>
  <c r="F99" i="1"/>
  <c r="F93" i="1"/>
  <c r="F44" i="1"/>
  <c r="F22" i="1" l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F32" i="1" l="1"/>
  <c r="F12" i="1"/>
  <c r="F15" i="1"/>
  <c r="F18" i="1"/>
  <c r="F21" i="1"/>
  <c r="F6" i="1"/>
  <c r="F3" i="1"/>
  <c r="F9" i="1"/>
</calcChain>
</file>

<file path=xl/sharedStrings.xml><?xml version="1.0" encoding="utf-8"?>
<sst xmlns="http://schemas.openxmlformats.org/spreadsheetml/2006/main" count="973" uniqueCount="361">
  <si>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</si>
  <si>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</si>
  <si>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</si>
  <si>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</si>
  <si>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</si>
  <si>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</si>
  <si>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</si>
  <si>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</si>
  <si>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hh_dependentchildren</t>
  </si>
  <si>
    <t>hh_employed</t>
  </si>
  <si>
    <t>hh_singleparent_depended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</si>
  <si>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</si>
  <si>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</si>
  <si>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</si>
  <si>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</si>
  <si>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</si>
  <si>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</si>
  <si>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</si>
  <si>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</si>
  <si>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</si>
  <si>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</si>
  <si>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</si>
  <si>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</si>
  <si>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</si>
  <si>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</si>
  <si>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</si>
  <si>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</si>
  <si>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</si>
  <si>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</si>
  <si>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</si>
  <si>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</si>
  <si>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</si>
  <si>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</si>
  <si>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</si>
  <si>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</si>
  <si>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</si>
  <si>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</si>
  <si>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</si>
  <si>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</si>
  <si>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</si>
  <si>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</si>
  <si>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</si>
  <si>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</si>
  <si>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</si>
  <si>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</si>
  <si>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</si>
  <si>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</si>
  <si>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</si>
  <si>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</si>
  <si>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</si>
  <si>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</si>
  <si>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</si>
  <si>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</si>
  <si>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</si>
  <si>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</si>
  <si>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</si>
  <si>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</si>
  <si>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</si>
  <si>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</si>
  <si>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(Außer-)betriebliche Lehre/Ausbildung, Berufsfachschule, sonstige schulische BA</t>
  </si>
  <si>
    <t>Fachhochschulabschluss Bachelor/Diplom, Meisterbrief oder  gleichwertiges Zertifikat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</si>
  <si>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</si>
  <si>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</si>
  <si>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</si>
  <si>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</si>
  <si>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</si>
  <si>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 xml:space="preserve">Berufsvorbereitungsjahr/Berufsorientierungsjahr/Ausbildungsvorbereitungsjahr 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</si>
  <si>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</si>
  <si>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</si>
  <si>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</si>
  <si>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</si>
  <si>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</si>
  <si>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</si>
  <si>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</si>
  <si>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</si>
  <si>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</si>
  <si>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</si>
  <si>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</si>
  <si>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Erwerbstätig</t>
  </si>
  <si>
    <t>Geringfügig beschäftigt</t>
  </si>
  <si>
    <t>Selbständig</t>
  </si>
  <si>
    <t>Auszubildende im Betrieb</t>
  </si>
  <si>
    <t>Vollzeitstudent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</si>
  <si>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</si>
  <si>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</si>
  <si>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</si>
  <si>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</si>
  <si>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</si>
  <si>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</si>
  <si>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</si>
  <si>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</si>
  <si>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</si>
  <si>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</si>
  <si>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</si>
  <si>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</si>
  <si>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</si>
  <si>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</si>
  <si>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</si>
  <si>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</si>
  <si>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</si>
  <si>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</si>
  <si>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</si>
  <si>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Unterhaltsberechtigte Kinder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</si>
  <si>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</si>
  <si>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</si>
  <si>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</si>
  <si>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</si>
  <si>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</si>
  <si>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</si>
  <si>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</si>
  <si>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Anzahl der Teilnahmen</t>
  </si>
  <si>
    <t>Datenbestand vom</t>
  </si>
  <si>
    <t>Auswertung der Teilnehmenden im ESF-Programm</t>
  </si>
  <si>
    <t>Anzahl der Austritte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</si>
  <si>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</si>
  <si>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</si>
  <si>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</si>
  <si>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</si>
  <si>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</si>
  <si>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</si>
  <si>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</si>
  <si>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</si>
  <si>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</si>
  <si>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</si>
  <si>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</si>
  <si>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</si>
  <si>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</si>
  <si>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Erwerbstatus</t>
  </si>
  <si>
    <t>Weitere Angaben zum Status bei Eintritt</t>
  </si>
  <si>
    <t>Bildunsgs- und Berufsabschluss</t>
  </si>
  <si>
    <t>Qualifizierung erhalten</t>
  </si>
  <si>
    <t>Vollzeit erwerbstätig</t>
  </si>
  <si>
    <t>Teilzeit erwerbstätig</t>
  </si>
  <si>
    <t>Frage</t>
  </si>
  <si>
    <t>Kategorie / Filter</t>
  </si>
  <si>
    <t>Migration</t>
  </si>
  <si>
    <t>misc_german_nationality</t>
  </si>
  <si>
    <t>Fragenfilter</t>
  </si>
  <si>
    <t>Mehrfachnennungen</t>
  </si>
  <si>
    <t>SIB spezifisch</t>
  </si>
  <si>
    <t>Zeitraum von</t>
  </si>
  <si>
    <t>Programmkürzel</t>
  </si>
  <si>
    <t>Allgemeinb. Schule</t>
  </si>
  <si>
    <t>In schulischer oder außerbetriebl. Ausb.</t>
  </si>
  <si>
    <t>Sonstigen Aus- und Weiterbildung</t>
  </si>
  <si>
    <t>Nicht erwerbstätig</t>
  </si>
  <si>
    <t>A2.1</t>
  </si>
  <si>
    <t>Ergebnisindikator</t>
  </si>
  <si>
    <t>Outputindikator</t>
  </si>
  <si>
    <t>Programmspezifische Fragen zum Eintritt</t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</si>
  <si>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</si>
  <si>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</si>
  <si>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</si>
  <si>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</si>
  <si>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</si>
  <si>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Wechsel in sv B</t>
  </si>
  <si>
    <t>Übergang von geringfügiger in sv-pfl. Beschäftigung</t>
  </si>
  <si>
    <t>Erwerbsstatus</t>
  </si>
  <si>
    <t>Generierte ESF-Ergebnisinidkatoren</t>
  </si>
  <si>
    <t>Staatsbürgerschaft und Herkunft</t>
  </si>
  <si>
    <t>Deutsche Staatsangehörigkeit</t>
  </si>
  <si>
    <t>Perspektive Wiedereinstieg - Potentiale erschließen!</t>
  </si>
  <si>
    <t>minijob_to_si</t>
  </si>
  <si>
    <t>qualification_pwe</t>
  </si>
  <si>
    <t>TN, die nach ihrer Teilnahme einen Arbeitsplatz haben, auf Arbeitsuche sind oder für den Arbeitsmarkt aktiviert wurden (A2.1)</t>
  </si>
  <si>
    <t>Gut qualifizierte Kernzielgruppe</t>
  </si>
  <si>
    <t>Pflege</t>
  </si>
  <si>
    <t>Minijob</t>
  </si>
  <si>
    <t>HDL</t>
  </si>
  <si>
    <t>Zielgruppe</t>
  </si>
  <si>
    <t>Familienphase</t>
  </si>
  <si>
    <t>Familienphase hat stattgefunden</t>
  </si>
  <si>
    <t>Elternzeit</t>
  </si>
  <si>
    <t>Teilnehmende in Elternzeit (Vollzeit)/ Sonderurlauber/innen, mit einem Rückkehranspruch</t>
  </si>
  <si>
    <t>Nicht erhoben</t>
  </si>
  <si>
    <t>Trifft nicht zu</t>
  </si>
  <si>
    <t>Es besteht ein besonderer Unterstützungsbedarf, da die Rückkehr zum Arbeitgeber nicht</t>
  </si>
  <si>
    <t>Vereinbarkeitsgründen</t>
  </si>
  <si>
    <t>Arbeitgeberseitigen Gründen</t>
  </si>
  <si>
    <t>PWE-Online</t>
  </si>
  <si>
    <t>Teilnahme an PWE-Online</t>
  </si>
  <si>
    <t>Berufsabschluss</t>
  </si>
  <si>
    <t>Erwerbspause</t>
  </si>
  <si>
    <t>Die/der Teilnehmende hat eine Erwerbspause</t>
  </si>
  <si>
    <t>Von &lt; 1 Jahr</t>
  </si>
  <si>
    <t>Von 1 bis 3 Jahren</t>
  </si>
  <si>
    <t>Von 3 bis 6 Jahren</t>
  </si>
  <si>
    <t>Von &gt; 6 Jahren</t>
  </si>
  <si>
    <t>Keine Erwerbspause (ggf. Förderausschluss!)</t>
  </si>
  <si>
    <t>Kinder</t>
  </si>
  <si>
    <t>Erziehung eines Kindes</t>
  </si>
  <si>
    <t>Erziehung zweier Kinder</t>
  </si>
  <si>
    <t>Erziehung dreier Kinder</t>
  </si>
  <si>
    <t>Erziehung von mehr als drei Kindern</t>
  </si>
  <si>
    <t>Pflege von Familienangehörigen</t>
  </si>
  <si>
    <t>Pflege eines Kindes</t>
  </si>
  <si>
    <t>Pflege einer nahestehenden Person</t>
  </si>
  <si>
    <t>TN hat vor der familienbedingten Erwerbsunterbrechung SGB II Leistungen wg. LZA erhalten</t>
  </si>
  <si>
    <t>nein</t>
  </si>
  <si>
    <t>ja</t>
  </si>
  <si>
    <t>Wunsch Zeitumfang</t>
  </si>
  <si>
    <t>In welchem zeitlichen Umfang möchte die/der Teilnehmende einer Beschäftigung nachgehen</t>
  </si>
  <si>
    <t>Über 75% der Regelarbeitszeit</t>
  </si>
  <si>
    <t>Über 50% bis 75% der Regelarbeitszeit</t>
  </si>
  <si>
    <t>50% der Regelarbeitszeit</t>
  </si>
  <si>
    <t>Weniger als 50% der Regelarbeitszeit</t>
  </si>
  <si>
    <t>Noch nicht sicher</t>
  </si>
  <si>
    <t>Ursprungsbranche</t>
  </si>
  <si>
    <t>Ursprungsbranche der/des Teilnehmenden</t>
  </si>
  <si>
    <t>Land- und Forstwirtschaft, Fischerei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</si>
  <si>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</si>
  <si>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</si>
  <si>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</si>
  <si>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</si>
  <si>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</si>
  <si>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</si>
  <si>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Erziehung und Unterricht</t>
  </si>
  <si>
    <t>Gesundheits- und Sozialwesen</t>
  </si>
  <si>
    <t>Kunst, Unterhaltung und Erholung</t>
  </si>
  <si>
    <t>Erbringung von sonstigen Dienstleistungen</t>
  </si>
  <si>
    <t>Bergbau und Gewinnung von Steinen und Erden</t>
  </si>
  <si>
    <t>Private Haushalte mit Hauspersonal; Herstellung von Waren und Erbringung von Dienstleistungen durch private Haushalte für den Eigenbedarf ohne ausgeprägten Schwerpunkt</t>
  </si>
  <si>
    <t>Exterritoriale Organisationen und Körperschaften</t>
  </si>
  <si>
    <t>Verarbeitendes Gewerbe</t>
  </si>
  <si>
    <t>Energieversorgung</t>
  </si>
  <si>
    <t>Wasserversorgung; Abwasser- und Abfallentsorgung und Beseitigung von Umweltverschmutzungen</t>
  </si>
  <si>
    <t>Baugewerbe</t>
  </si>
  <si>
    <t>Handel; Instandhaltung und Reparatur von Kraftfahrzeugen</t>
  </si>
  <si>
    <t>Verkehr und Lagerei</t>
  </si>
  <si>
    <t>Gastgewerbe</t>
  </si>
  <si>
    <t>Zielbranche</t>
  </si>
  <si>
    <t>Zeit für WE</t>
  </si>
  <si>
    <t>HDL beansprucht</t>
  </si>
  <si>
    <t>HDL vorstellbar</t>
  </si>
  <si>
    <t>unsicher</t>
  </si>
  <si>
    <t>Partner/in ist eingebunden</t>
  </si>
  <si>
    <t>nicht möglich</t>
  </si>
  <si>
    <t>Partner/in einbinden</t>
  </si>
  <si>
    <t>partner_integrated</t>
  </si>
  <si>
    <t>pwe_targetgroup</t>
  </si>
  <si>
    <t>pwe_targetgroup_family_phase</t>
  </si>
  <si>
    <t>pwe_targetgroup_parenttime</t>
  </si>
  <si>
    <t>pwe_targetgroup_parenttime_specialsupport</t>
  </si>
  <si>
    <t>pwe_online</t>
  </si>
  <si>
    <t>pwe_acquisition_pause</t>
  </si>
  <si>
    <t>pwe_acquisition_pause_reason</t>
  </si>
  <si>
    <t>pwe_acquisition_pause_reason_care</t>
  </si>
  <si>
    <t>pwe_labour_interruption</t>
  </si>
  <si>
    <t>pwe_family_phase_minijob</t>
  </si>
  <si>
    <t>pwe_labour_time_scope</t>
  </si>
  <si>
    <t>pwe_hdl_claimed</t>
  </si>
  <si>
    <t>pwe_hdl_conceivable</t>
  </si>
  <si>
    <t>pwe_partner_integrated</t>
  </si>
  <si>
    <t>pwe_partner_integration</t>
  </si>
  <si>
    <t>pwe_industry</t>
  </si>
  <si>
    <t>pwe_industry_wish</t>
  </si>
  <si>
    <t>ZG „Kernzielgruppe“ keine abgeschlossene Berufsausbildung/
kein abgeschlossenes Studium vor: Die/der Teilnehmende verfügt über eine adäquate
Berufserfahrung</t>
  </si>
  <si>
    <t>ZG „Pflegende, die nicht gleichzeitig erwerbstätig sind“ keine
abgeschlossene Berufsausbildung/ kein abgeschlossenes Studium vor: Die/der Teilnehmende verfügt
über eine adäquate Berufserfahrung</t>
  </si>
  <si>
    <t>Kernzielgruppe ohne BA, aber Berufserfahrung</t>
  </si>
  <si>
    <t>Pflegende ohne BA, aber Berufserfahrung</t>
  </si>
  <si>
    <t>Statuswechsel</t>
  </si>
  <si>
    <t>Falls Verweildauer im Projekt größer als 7 Monate</t>
  </si>
  <si>
    <t>Umschulung</t>
  </si>
  <si>
    <t>Qualifizierung</t>
  </si>
  <si>
    <t>Sonstiges</t>
  </si>
  <si>
    <t xml:space="preserve">trifft nicht zu </t>
  </si>
  <si>
    <t>Erwerbsvolumen wurde</t>
  </si>
  <si>
    <t>erhöht</t>
  </si>
  <si>
    <t>erhalten</t>
  </si>
  <si>
    <t>verringert</t>
  </si>
  <si>
    <t>Projektmodule</t>
  </si>
  <si>
    <t>Basismodule/Orientierung: Einsatz von Basismodulen zur Bedarfsklärung und Zielentwicklung</t>
  </si>
  <si>
    <t>Kontextklärung</t>
  </si>
  <si>
    <t>Kompetenzklärung</t>
  </si>
  <si>
    <t>Berufsorientierung</t>
  </si>
  <si>
    <t>Weitere/andere</t>
  </si>
  <si>
    <t>arbeitsmarktbezogen</t>
  </si>
  <si>
    <t>Selbstmarketing, Talentmarketing, Stellenrecherche</t>
  </si>
  <si>
    <t>Bewerbungsmodule, Bewerbungscoaching, Gehaltsverhandlungen</t>
  </si>
  <si>
    <t>Existenzgründungsseminare</t>
  </si>
  <si>
    <t>Training berufsrelevanter Basiskompetenzen</t>
  </si>
  <si>
    <t>personenbezogen</t>
  </si>
  <si>
    <t>Persönlichkeitsberatung, Training persönlicher und sozialer Kompetenzen</t>
  </si>
  <si>
    <t>Zeitmanagement</t>
  </si>
  <si>
    <t>Seminare für und mit (Ehe-)Partnern/-innen/Familienmodule</t>
  </si>
  <si>
    <t>Integrationsmaßnahmen</t>
  </si>
  <si>
    <t>Praktika, Hospitationen, Mentoring</t>
  </si>
  <si>
    <t>betriebliche Einarbeitung</t>
  </si>
  <si>
    <t>Anpassungs-/Umschulungs-/Weiterbildungsmaßnahmen</t>
  </si>
  <si>
    <t>Weiterbildung in Unternehmen</t>
  </si>
  <si>
    <t>Kursteilnahme erfolgreich abgeschlossen</t>
  </si>
  <si>
    <t xml:space="preserve">Qualifizierte Teilnahmebescheinigung liegt vor </t>
  </si>
  <si>
    <t>Mind. 5 Selbstlernmodule wurden erarbeitet</t>
  </si>
  <si>
    <t>HDL-Integration</t>
  </si>
  <si>
    <t>Ja, in Privathaushalt</t>
  </si>
  <si>
    <t>Ja, in anderen Bereich</t>
  </si>
  <si>
    <t>HDL-Integration anderer Bereich</t>
  </si>
  <si>
    <t>Institutioneller Bereich</t>
  </si>
  <si>
    <t>Bereich Private Pflege</t>
  </si>
  <si>
    <t>Sonstiger Bereich</t>
  </si>
  <si>
    <t>Beschäftigung</t>
  </si>
  <si>
    <t>Berufliche Integration</t>
  </si>
  <si>
    <t>In sv-pflichtige Beschäftigung</t>
  </si>
  <si>
    <t>In geförderte Beschäftigung</t>
  </si>
  <si>
    <t>In geringfügige Beschäftigung (Minijob)</t>
  </si>
  <si>
    <t>In Selbständigkeit</t>
  </si>
  <si>
    <t>Keine berufliche Integration</t>
  </si>
  <si>
    <t>trifft nicht zu (z.B. Pflege)</t>
  </si>
  <si>
    <t>Beschäftigungsumfang</t>
  </si>
  <si>
    <t>unbefristetes Beschäftigungsverhältnis</t>
  </si>
  <si>
    <t>Integration in folgende Branche</t>
  </si>
  <si>
    <t>Ursprungsberuf</t>
  </si>
  <si>
    <t>in Ursprungsberuf vermittelt</t>
  </si>
  <si>
    <t>qualifikationsgerecht vermittelt</t>
  </si>
  <si>
    <t>Nachbetreuung</t>
  </si>
  <si>
    <t>Fand eine Nachbetreuung statt:</t>
  </si>
  <si>
    <t>Statuswechsel während Nachbetreuung</t>
  </si>
  <si>
    <t>sv-pflichtige Beschäftigung</t>
  </si>
  <si>
    <t>Selbstständigkeit</t>
  </si>
  <si>
    <t>Gescheiterter Wiedereinstieg</t>
  </si>
  <si>
    <t>Zeit  WE</t>
  </si>
  <si>
    <t>Arbeitslosigkeit</t>
  </si>
  <si>
    <t>Dauer der Arbeitslosigkeit</t>
  </si>
  <si>
    <t>während der Familienphase Erfahrungen in einem Minijob gemacht</t>
  </si>
  <si>
    <t>edu_attainment_vocational_experience</t>
  </si>
  <si>
    <t>edu_attainment_vocational_experience2</t>
  </si>
  <si>
    <t>end_measure_project_stay</t>
  </si>
  <si>
    <t>volume_of_acquisition</t>
  </si>
  <si>
    <t>base_modules_orientation</t>
  </si>
  <si>
    <t>labor_market_related_competence_training</t>
  </si>
  <si>
    <t>competence_training</t>
  </si>
  <si>
    <t>integration_measure</t>
  </si>
  <si>
    <t>pwe_online_participation_success</t>
  </si>
  <si>
    <t>pwe_online_participation_qualified</t>
  </si>
  <si>
    <t>pwe_online_self_study</t>
  </si>
  <si>
    <t>hdl_integration</t>
  </si>
  <si>
    <t>hdl_integration_misc</t>
  </si>
  <si>
    <t>professional_integration</t>
  </si>
  <si>
    <t>volume_of_employment</t>
  </si>
  <si>
    <t>permanent_contract</t>
  </si>
  <si>
    <t>integration_sector</t>
  </si>
  <si>
    <t>matched_origin_profession</t>
  </si>
  <si>
    <t>matched_qualifications</t>
  </si>
  <si>
    <t>after_care</t>
  </si>
  <si>
    <t>after_care_professional_integration</t>
  </si>
  <si>
    <t>hdl_used</t>
  </si>
  <si>
    <t>hdl_imaginable</t>
  </si>
  <si>
    <t>partner_integration_imaginable</t>
  </si>
  <si>
    <t>unbekannt</t>
  </si>
  <si>
    <t>lm_employment_category_unemployement_duration</t>
  </si>
  <si>
    <t>Auszählungen</t>
  </si>
  <si>
    <t>Eltern(teil) nicht in Deutschland geboren</t>
  </si>
  <si>
    <t>Zielgruppe, Pflege und Fördervoraussetzungen</t>
  </si>
  <si>
    <t>Haushaltsnahe Dienstleitungen (HDL)</t>
  </si>
  <si>
    <t>Berufsbranchen der Teilnehmerinnen</t>
  </si>
  <si>
    <t>Programmspezifische Fragen zum Austritt</t>
  </si>
  <si>
    <t xml:space="preserve"> </t>
  </si>
  <si>
    <t>Geringfügig Selbständig</t>
  </si>
  <si>
    <t>lm_employment_category_selfemployed_reduced</t>
  </si>
  <si>
    <t>weniger als 1 Monat</t>
  </si>
  <si>
    <t>(V1.0n)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</si>
</sst>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dd\.mm\.yyyy"/>
  </numFmts>
  <fonts count="17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9" fontId="4" fillId="0" borderId="0" applyFon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2" fillId="3" borderId="0" xfId="0" applyFont="1" applyFill="1"/>
    <xf numFmtId="0" fontId="3" fillId="0" borderId="0" xfId="0" applyFont="1"/>
    <xf numFmtId="0" fontId="5" fillId="0" borderId="0" xfId="0" applyFont="1" applyAlignme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0" fillId="0" borderId="0" xfId="0" quotePrefix="1"/>
    <xf numFmtId="0" fontId="7" fillId="0" borderId="0" xfId="0" applyFont="1"/>
    <xf numFmtId="0" fontId="8" fillId="4" borderId="0" xfId="0" applyFont="1" applyFill="1"/>
    <xf numFmtId="0" fontId="0" fillId="0" borderId="0" xfId="0" applyFont="1"/>
    <xf numFmtId="0" fontId="1" fillId="2" borderId="0" xfId="1" applyAlignment="1">
      <alignment horizontal="right"/>
    </xf>
    <xf numFmtId="0" fontId="1" fillId="2" borderId="0" xfId="1" applyAlignment="1">
      <alignment horizontal="left"/>
    </xf>
    <xf numFmtId="0" fontId="1" fillId="2" borderId="0" xfId="1"/>
    <xf numFmtId="0" fontId="1" fillId="2" borderId="0" xfId="1" applyAlignment="1">
      <alignment horizontal="left" vertical="top"/>
    </xf>
    <xf numFmtId="0" fontId="10" fillId="6" borderId="0" xfId="4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5" borderId="0" xfId="3"/>
    <xf numFmtId="0" fontId="11" fillId="7" borderId="0" xfId="0" applyFont="1" applyFill="1" applyAlignment="1">
      <alignment horizontal="left" vertical="top"/>
    </xf>
    <xf numFmtId="0" fontId="3" fillId="0" borderId="0" xfId="0" applyFont="1" applyFill="1"/>
    <xf numFmtId="0" fontId="9" fillId="5" borderId="0" xfId="3" applyAlignment="1">
      <alignment horizontal="left"/>
    </xf>
    <xf numFmtId="0" fontId="9" fillId="5" borderId="0" xfId="3" applyAlignment="1">
      <alignment horizontal="left" vertical="top"/>
    </xf>
    <xf numFmtId="14" fontId="12" fillId="0" borderId="0" xfId="0" applyNumberFormat="1" applyFont="1"/>
    <xf numFmtId="0" fontId="8" fillId="4" borderId="0" xfId="0" applyFont="1" applyFill="1" applyAlignment="1">
      <alignment horizontal="center"/>
    </xf>
    <xf numFmtId="0" fontId="14" fillId="9" borderId="0" xfId="6" applyFont="1"/>
    <xf numFmtId="0" fontId="14" fillId="8" borderId="0" xfId="5" applyFont="1"/>
    <xf numFmtId="0" fontId="7" fillId="9" borderId="0" xfId="6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7" borderId="0" xfId="0" applyFont="1" applyFill="1" applyAlignment="1">
      <alignment horizontal="center"/>
    </xf>
    <xf numFmtId="0" fontId="15" fillId="0" borderId="0" xfId="0" applyFont="1"/>
    <xf numFmtId="0" fontId="0" fillId="0" borderId="0" xfId="0" applyAlignment="1">
      <alignment wrapText="1"/>
    </xf>
    <xf numFmtId="0" fontId="0" fillId="10" borderId="0" xfId="0" applyFill="1" applyAlignment="1"/>
    <xf numFmtId="0" fontId="0" fillId="0" borderId="0" xfId="0" applyAlignment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9" fillId="5" borderId="0" xfId="3" applyAlignment="1">
      <alignment horizontal="left" wrapText="1"/>
    </xf>
    <xf numFmtId="0" fontId="9" fillId="5" borderId="0" xfId="3" applyAlignment="1"/>
    <xf numFmtId="0" fontId="9" fillId="5" borderId="0" xfId="3" applyAlignment="1">
      <alignment horizontal="right"/>
    </xf>
    <xf numFmtId="0" fontId="3" fillId="2" borderId="0" xfId="1" applyFont="1"/>
    <xf numFmtId="15" fontId="0" fillId="0" borderId="0" xfId="0" quotePrefix="1" applyNumberFormat="1"/>
    <xf numFmtId="0" fontId="3" fillId="0" borderId="0" xfId="0" quotePrefix="1" applyFont="1"/>
    <xf numFmtId="165" fontId="16" fillId="0" borderId="0" xfId="0" applyNumberFormat="1" applyFont="1"/>
    <xf numFmtId="0" fontId="5" fillId="0" borderId="0" xfId="0" applyFont="1" applyAlignment="1">
      <alignment horizontal="center"/>
    </xf>
    <xf numFmtId="0" fontId="8" fillId="7" borderId="0" xfId="0" applyFont="1" applyFill="1" applyAlignment="1">
      <alignment horizontal="center"/>
    </xf>
  </cellXfs>
  <cellStyles count="7">
    <cellStyle name="Akzent1" xfId="5" builtinId="29"/>
    <cellStyle name="Akzent3" xfId="6" builtinId="37"/>
    <cellStyle name="Gut" xfId="3" builtinId="26"/>
    <cellStyle name="Neutral" xfId="1" builtinId="28"/>
    <cellStyle name="Prozent" xfId="2" builtinId="5"/>
    <cellStyle name="Schlecht" xfId="4" builtinId="27"/>
    <cellStyle name="Standard" xfId="0" builtinId="0"/>
  </cellStyles>
  <dxfs count="1"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(Überblick!$A$28,Überblick!$A$48:$A$49,Überblick!$A$52:$A$60)</c:f>
              <c:strCache>
                <c:ptCount val="12"/>
                <c:pt idx="0">
                  <c:v>Arbeitslos</c:v>
                </c:pt>
                <c:pt idx="1">
                  <c:v>Vollzeit erwerbstätig</c:v>
                </c:pt>
                <c:pt idx="2">
                  <c:v>Teilzeit erwerbstätig</c:v>
                </c:pt>
                <c:pt idx="3">
                  <c:v>Arbeitssuchend</c:v>
                </c:pt>
                <c:pt idx="4">
                  <c:v>Geringfügig beschäftigt</c:v>
                </c:pt>
                <c:pt idx="5">
                  <c:v>Selbständig</c:v>
                </c:pt>
                <c:pt idx="6">
                  <c:v>Allgemeinb. Schule</c:v>
                </c:pt>
                <c:pt idx="7">
                  <c:v>Auszubildende im Betrieb</c:v>
                </c:pt>
                <c:pt idx="8">
                  <c:v>In schulischer oder außerbetriebl. Ausb.</c:v>
                </c:pt>
                <c:pt idx="9">
                  <c:v>Vollzeitstudent</c:v>
                </c:pt>
                <c:pt idx="10">
                  <c:v>Sonstigen Aus- und Weiterbildung</c:v>
                </c:pt>
                <c:pt idx="11">
                  <c:v>Nicht erwerbstätig</c:v>
                </c:pt>
              </c:strCache>
            </c:strRef>
          </c:cat>
          <c:val>
            <c:numRef>
              <c:f>(Überblick!$C$30,Überblick!$C$48:$C$49,Überblick!$C$52:$C$60)</c:f>
              <c:numCache>
                <c:formatCode>0.0%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61530112"/>
        <c:axId val="61531648"/>
      </c:barChart>
      <c:catAx>
        <c:axId val="61530112"/>
        <c:scaling>
          <c:orientation val="maxMin"/>
        </c:scaling>
        <c:delete val="0"/>
        <c:axPos val="l"/>
        <c:majorTickMark val="none"/>
        <c:minorTickMark val="none"/>
        <c:tickLblPos val="nextTo"/>
        <c:crossAx val="61531648"/>
        <c:crosses val="autoZero"/>
        <c:auto val="1"/>
        <c:lblAlgn val="ctr"/>
        <c:lblOffset val="100"/>
        <c:noMultiLvlLbl val="0"/>
      </c:catAx>
      <c:valAx>
        <c:axId val="61531648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61530112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Ursprungs- und Zielbranchen bei Eintritt </a:t>
            </a:r>
            <a:br>
              <a:rPr lang="de-DE"/>
            </a:br>
            <a:r>
              <a:rPr lang="de-DE"/>
              <a:t>(Mehrfachnennungen möglich)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'PWE-Ausw'!$H$103</c:f>
              <c:strCache>
                <c:ptCount val="1"/>
                <c:pt idx="0">
                  <c:v>#NV</c:v>
                </c:pt>
              </c:strCache>
            </c:strRef>
          </c:tx>
          <c:invertIfNegative val="0"/>
          <c:cat>
            <c:strRef>
              <c:f>'PWE-Ausw'!$E$81:$E$101</c:f>
              <c:strCache>
                <c:ptCount val="21"/>
                <c:pt idx="0">
                  <c:v>Land- und Forstwirtschaft, Fischerei</c:v>
                </c:pt>
                <c:pt idx="1">
                  <c:v>Information und Kommunikation</c:v>
                </c:pt>
                <c:pt idx="2">
                  <c:v>Erbringung von Finanz- und Versicherungsdienstleistungen</c:v>
                </c:pt>
                <c:pt idx="3">
                  <c:v>Grundstücks- und Wohnungswesen</c:v>
                </c:pt>
                <c:pt idx="4">
                  <c:v>Erbringung von freiberuflichen, wissenschaftlichen und technischen Dienstleistungen</c:v>
                </c:pt>
                <c:pt idx="5">
                  <c:v>Erbringung von sonstigen wirtschaftlichen Dienstleistungen</c:v>
                </c:pt>
                <c:pt idx="6">
                  <c:v>Öffentliche Verwaltung, Verteidigung, Sozialversicherung</c:v>
                </c:pt>
                <c:pt idx="7">
                  <c:v>Erziehung und Unterricht</c:v>
                </c:pt>
                <c:pt idx="8">
                  <c:v>Gesundheits- und Sozialwesen</c:v>
                </c:pt>
                <c:pt idx="9">
                  <c:v>Kunst, Unterhaltung und Erholung</c:v>
                </c:pt>
                <c:pt idx="10">
                  <c:v>Erbringung von sonstigen Dienstleistungen</c:v>
                </c:pt>
                <c:pt idx="11">
                  <c:v>Bergbau und Gewinnung von Steinen und Erden</c:v>
                </c:pt>
                <c:pt idx="12">
                  <c:v>Private Haushalte mit Hauspersonal; Herstellung von Waren und Erbringung von Dienstleistungen durch private Haushalte für den Eigenbedarf ohne ausgeprägten Schwerpunkt</c:v>
                </c:pt>
                <c:pt idx="13">
                  <c:v>Exterritoriale Organisationen und Körperschaften</c:v>
                </c:pt>
                <c:pt idx="14">
                  <c:v>Verarbeitendes Gewerbe</c:v>
                </c:pt>
                <c:pt idx="15">
                  <c:v>Energieversorgung</c:v>
                </c:pt>
                <c:pt idx="16">
                  <c:v>Wasserversorgung; Abwasser- und Abfallentsorgung und Beseitigung von Umweltverschmutzungen</c:v>
                </c:pt>
                <c:pt idx="17">
                  <c:v>Baugewerbe</c:v>
                </c:pt>
                <c:pt idx="18">
                  <c:v>Handel; Instandhaltung und Reparatur von Kraftfahrzeugen</c:v>
                </c:pt>
                <c:pt idx="19">
                  <c:v>Verkehr und Lagerei</c:v>
                </c:pt>
                <c:pt idx="20">
                  <c:v>Gastgewerbe</c:v>
                </c:pt>
              </c:strCache>
            </c:strRef>
          </c:cat>
          <c:val>
            <c:numRef>
              <c:f>'PWE-Ausw'!$F$103:$F$123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0"/>
          <c:order val="1"/>
          <c:tx>
            <c:strRef>
              <c:f>'PWE-Ausw'!$H$81</c:f>
              <c:strCache>
                <c:ptCount val="1"/>
                <c:pt idx="0">
                  <c:v>#NV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'PWE-Ausw'!$E$81:$E$101</c:f>
              <c:strCache>
                <c:ptCount val="21"/>
                <c:pt idx="0">
                  <c:v>Land- und Forstwirtschaft, Fischerei</c:v>
                </c:pt>
                <c:pt idx="1">
                  <c:v>Information und Kommunikation</c:v>
                </c:pt>
                <c:pt idx="2">
                  <c:v>Erbringung von Finanz- und Versicherungsdienstleistungen</c:v>
                </c:pt>
                <c:pt idx="3">
                  <c:v>Grundstücks- und Wohnungswesen</c:v>
                </c:pt>
                <c:pt idx="4">
                  <c:v>Erbringung von freiberuflichen, wissenschaftlichen und technischen Dienstleistungen</c:v>
                </c:pt>
                <c:pt idx="5">
                  <c:v>Erbringung von sonstigen wirtschaftlichen Dienstleistungen</c:v>
                </c:pt>
                <c:pt idx="6">
                  <c:v>Öffentliche Verwaltung, Verteidigung, Sozialversicherung</c:v>
                </c:pt>
                <c:pt idx="7">
                  <c:v>Erziehung und Unterricht</c:v>
                </c:pt>
                <c:pt idx="8">
                  <c:v>Gesundheits- und Sozialwesen</c:v>
                </c:pt>
                <c:pt idx="9">
                  <c:v>Kunst, Unterhaltung und Erholung</c:v>
                </c:pt>
                <c:pt idx="10">
                  <c:v>Erbringung von sonstigen Dienstleistungen</c:v>
                </c:pt>
                <c:pt idx="11">
                  <c:v>Bergbau und Gewinnung von Steinen und Erden</c:v>
                </c:pt>
                <c:pt idx="12">
                  <c:v>Private Haushalte mit Hauspersonal; Herstellung von Waren und Erbringung von Dienstleistungen durch private Haushalte für den Eigenbedarf ohne ausgeprägten Schwerpunkt</c:v>
                </c:pt>
                <c:pt idx="13">
                  <c:v>Exterritoriale Organisationen und Körperschaften</c:v>
                </c:pt>
                <c:pt idx="14">
                  <c:v>Verarbeitendes Gewerbe</c:v>
                </c:pt>
                <c:pt idx="15">
                  <c:v>Energieversorgung</c:v>
                </c:pt>
                <c:pt idx="16">
                  <c:v>Wasserversorgung; Abwasser- und Abfallentsorgung und Beseitigung von Umweltverschmutzungen</c:v>
                </c:pt>
                <c:pt idx="17">
                  <c:v>Baugewerbe</c:v>
                </c:pt>
                <c:pt idx="18">
                  <c:v>Handel; Instandhaltung und Reparatur von Kraftfahrzeugen</c:v>
                </c:pt>
                <c:pt idx="19">
                  <c:v>Verkehr und Lagerei</c:v>
                </c:pt>
                <c:pt idx="20">
                  <c:v>Gastgewerbe</c:v>
                </c:pt>
              </c:strCache>
            </c:strRef>
          </c:cat>
          <c:val>
            <c:numRef>
              <c:f>'PWE-Ausw'!$F$81:$F$101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7159808"/>
        <c:axId val="77169792"/>
      </c:barChart>
      <c:catAx>
        <c:axId val="77159808"/>
        <c:scaling>
          <c:orientation val="minMax"/>
        </c:scaling>
        <c:delete val="0"/>
        <c:axPos val="l"/>
        <c:majorTickMark val="none"/>
        <c:minorTickMark val="none"/>
        <c:tickLblPos val="nextTo"/>
        <c:crossAx val="77169792"/>
        <c:crosses val="autoZero"/>
        <c:auto val="1"/>
        <c:lblAlgn val="ctr"/>
        <c:lblOffset val="100"/>
        <c:noMultiLvlLbl val="0"/>
      </c:catAx>
      <c:valAx>
        <c:axId val="77169792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771598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>
      <c:oddHeader>&amp;ZAuswertung der Teilnehmenden im ESF-Programm</c:oddHeader>
    </c:headerFooter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61</xdr:row>
      <xdr:rowOff>19050</xdr:rowOff>
    </xdr:from>
    <xdr:to>
      <xdr:col>2</xdr:col>
      <xdr:colOff>685800</xdr:colOff>
      <xdr:row>61</xdr:row>
      <xdr:rowOff>3933825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217</xdr:row>
      <xdr:rowOff>9524</xdr:rowOff>
    </xdr:from>
    <xdr:to>
      <xdr:col>2</xdr:col>
      <xdr:colOff>638175</xdr:colOff>
      <xdr:row>247</xdr:row>
      <xdr:rowOff>1009649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1</xdr:row>
      <xdr:rowOff>104775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8800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1"/>
  <sheetViews>
    <sheetView view="pageLayout" zoomScaleNormal="100" workbookViewId="0">
      <selection activeCell="A5" sqref="A5"/>
    </sheetView>
  </sheetViews>
  <sheetFormatPr baseColWidth="10" defaultRowHeight="15" x14ac:dyDescent="0.25"/>
  <cols>
    <col min="1" max="1" width="66.28515625" customWidth="1"/>
    <col min="2" max="3" width="10.5703125" customWidth="1"/>
  </cols>
  <sheetData>
    <row r="1" spans="1:4" ht="58.5" customHeight="1" x14ac:dyDescent="0.35">
      <c r="A1" s="18" t="s">
        <v>356</v>
      </c>
      <c r="B1" s="18"/>
      <c r="C1" s="18"/>
      <c r="D1" s="18"/>
    </row>
    <row r="2" spans="1:4" ht="25.5" customHeight="1" x14ac:dyDescent="0.35">
      <c r="A2" s="62" t="s">
        <v>112</v>
      </c>
      <c r="B2" s="62"/>
      <c r="C2" s="62"/>
      <c r="D2" s="18"/>
    </row>
    <row r="3" spans="1:4" ht="25.5" customHeight="1" x14ac:dyDescent="0.35">
      <c r="A3" s="62" t="s">
        <v>161</v>
      </c>
      <c r="B3" s="62"/>
      <c r="C3" s="62"/>
      <c r="D3" s="18"/>
    </row>
    <row r="4" spans="1:4" x14ac:dyDescent="0.25">
      <c r="A4" s="1"/>
    </row>
    <row r="5" spans="1:4" x14ac:dyDescent="0.25">
      <c r="A5" s="1" t="s">
        <v>124</v>
      </c>
      <c r="C5" s="47" t="s">
        <v>360</v>
      </c>
    </row>
    <row r="6" spans="1:4" x14ac:dyDescent="0.25">
      <c r="A6" s="24" t="s">
        <v>141</v>
      </c>
      <c r="B6">
        <f>Metadaten!$B$1</f>
        <v>0</v>
      </c>
    </row>
    <row r="7" spans="1:4" x14ac:dyDescent="0.25">
      <c r="A7" t="s">
        <v>111</v>
      </c>
      <c r="B7" s="39">
        <f>Metadaten!$B$2</f>
        <v>0</v>
      </c>
    </row>
    <row r="8" spans="1:4" x14ac:dyDescent="0.25">
      <c r="A8" t="str">
        <f>CONCATENATE("Filtertyp: ",Metadaten!$B$4)</f>
        <v xml:space="preserve">Filtertyp: </v>
      </c>
    </row>
    <row r="9" spans="1:4" x14ac:dyDescent="0.25">
      <c r="A9" t="s">
        <v>140</v>
      </c>
      <c r="B9" s="39" t="str">
        <f>IF(ISBLANK(Metadaten!$B$5),"keine Eingrenzung",Metadaten!$B$5)</f>
        <v>keine Eingrenzung</v>
      </c>
    </row>
    <row r="10" spans="1:4" x14ac:dyDescent="0.25">
      <c r="A10" t="s">
        <v>114</v>
      </c>
      <c r="B10" s="39" t="str">
        <f>IF(ISBLANK(Metadaten!$B$6),"keine Eingrenzung",Metadaten!$B$6)</f>
        <v>keine Eingrenzung</v>
      </c>
    </row>
    <row r="11" spans="1:4" x14ac:dyDescent="0.25">
      <c r="B11" s="17"/>
    </row>
    <row r="12" spans="1:4" x14ac:dyDescent="0.25">
      <c r="A12" s="1" t="s">
        <v>110</v>
      </c>
      <c r="B12">
        <f>COUNTA(Rohdaten!$A:$A)-1</f>
        <v>-1</v>
      </c>
    </row>
    <row r="13" spans="1:4" x14ac:dyDescent="0.25">
      <c r="A13" t="s">
        <v>113</v>
      </c>
      <c r="B13">
        <f>COUNTA(INDEX(Rohdaten!$A2:$AA9999,,MATCH("end_date",Rohdaten!$1:$1,0)))</f>
        <v>1</v>
      </c>
    </row>
    <row r="15" spans="1:4" ht="18.75" x14ac:dyDescent="0.3">
      <c r="A15" s="40" t="s">
        <v>148</v>
      </c>
      <c r="B15" s="23" t="str">
        <f>CONCATENATE("Eintritte: ",B12)</f>
        <v>Eintritte: -1</v>
      </c>
      <c r="C15" s="23"/>
    </row>
    <row r="16" spans="1:4" ht="18.75" x14ac:dyDescent="0.3">
      <c r="A16" s="42" t="s">
        <v>126</v>
      </c>
      <c r="B16" s="42"/>
      <c r="C16" s="42"/>
    </row>
    <row r="17" spans="1:3" x14ac:dyDescent="0.25">
      <c r="A17" s="1" t="s">
        <v>47</v>
      </c>
      <c r="B17" s="20" t="s">
        <v>115</v>
      </c>
      <c r="C17" s="20" t="s">
        <v>116</v>
      </c>
    </row>
    <row r="18" spans="1:3" x14ac:dyDescent="0.25">
      <c r="A18" t="str">
        <f>'ESF-Ausw'!D4</f>
        <v>weiblich</v>
      </c>
      <c r="B18" t="e">
        <f>'ESF-Ausw'!E4</f>
        <v>#N/A</v>
      </c>
      <c r="C18" s="19" t="e">
        <f t="shared" ref="C18" si="0">B18/$B$12</f>
        <v>#N/A</v>
      </c>
    </row>
    <row r="19" spans="1:3" x14ac:dyDescent="0.25">
      <c r="A19" t="str">
        <f>'ESF-Ausw'!D5</f>
        <v>männlich</v>
      </c>
      <c r="B19" t="e">
        <f>'ESF-Ausw'!E5</f>
        <v>#N/A</v>
      </c>
      <c r="C19" s="19" t="e">
        <f>B19/$B$12</f>
        <v>#N/A</v>
      </c>
    </row>
    <row r="20" spans="1:3" x14ac:dyDescent="0.25">
      <c r="C20" s="19"/>
    </row>
    <row r="21" spans="1:3" x14ac:dyDescent="0.25">
      <c r="A21" s="1" t="s">
        <v>109</v>
      </c>
      <c r="C21" s="19"/>
    </row>
    <row r="22" spans="1:3" x14ac:dyDescent="0.25">
      <c r="A22" t="str">
        <f>'ESF-Ausw'!D87</f>
        <v>unter 20</v>
      </c>
      <c r="B22" t="e">
        <f>'ESF-Ausw'!E87</f>
        <v>#N/A</v>
      </c>
      <c r="C22" s="19" t="e">
        <f>B22/$B$12</f>
        <v>#N/A</v>
      </c>
    </row>
    <row r="23" spans="1:3" x14ac:dyDescent="0.25">
      <c r="A23" t="str">
        <f>'ESF-Ausw'!D88</f>
        <v>20 bis 29</v>
      </c>
      <c r="B23" t="e">
        <f>'ESF-Ausw'!E88</f>
        <v>#N/A</v>
      </c>
      <c r="C23" s="19" t="e">
        <f>B23/$B$12</f>
        <v>#N/A</v>
      </c>
    </row>
    <row r="24" spans="1:3" x14ac:dyDescent="0.25">
      <c r="A24" t="str">
        <f>'ESF-Ausw'!D89</f>
        <v>30 bis 39</v>
      </c>
      <c r="B24" t="e">
        <f>'ESF-Ausw'!E89</f>
        <v>#N/A</v>
      </c>
      <c r="C24" s="19" t="e">
        <f>B24/$B$12</f>
        <v>#N/A</v>
      </c>
    </row>
    <row r="25" spans="1:3" x14ac:dyDescent="0.25">
      <c r="A25" t="str">
        <f>'ESF-Ausw'!D90</f>
        <v>ab 40</v>
      </c>
      <c r="B25" t="e">
        <f>'ESF-Ausw'!E90</f>
        <v>#N/A</v>
      </c>
      <c r="C25" s="19" t="e">
        <f>B25/$B$12</f>
        <v>#N/A</v>
      </c>
    </row>
    <row r="26" spans="1:3" x14ac:dyDescent="0.25">
      <c r="C26" s="19"/>
    </row>
    <row r="27" spans="1:3" ht="18.75" x14ac:dyDescent="0.3">
      <c r="A27" s="22" t="s">
        <v>127</v>
      </c>
      <c r="C27" s="19"/>
    </row>
    <row r="28" spans="1:3" x14ac:dyDescent="0.25">
      <c r="A28" s="1" t="str">
        <f>'ESF-Ausw'!A52</f>
        <v>Arbeitslos</v>
      </c>
      <c r="C28" s="19"/>
    </row>
    <row r="29" spans="1:3" x14ac:dyDescent="0.25">
      <c r="A29" t="str">
        <f>'ESF-Ausw'!D53</f>
        <v>Nein</v>
      </c>
      <c r="B29" t="e">
        <f>'ESF-Ausw'!E53</f>
        <v>#N/A</v>
      </c>
      <c r="C29" s="19" t="e">
        <f t="shared" ref="C29:C104" si="1">B29/$B$12</f>
        <v>#N/A</v>
      </c>
    </row>
    <row r="30" spans="1:3" x14ac:dyDescent="0.25">
      <c r="A30" t="str">
        <f>'ESF-Ausw'!D54</f>
        <v>Ja</v>
      </c>
      <c r="B30" t="e">
        <f>'ESF-Ausw'!E54</f>
        <v>#N/A</v>
      </c>
      <c r="C30" s="19" t="e">
        <f t="shared" si="1"/>
        <v>#N/A</v>
      </c>
    </row>
    <row r="31" spans="1:3" x14ac:dyDescent="0.25">
      <c r="C31" s="19"/>
    </row>
    <row r="32" spans="1:3" x14ac:dyDescent="0.25">
      <c r="A32" s="1" t="str">
        <f>'PWE-Ausw'!B124</f>
        <v>Dauer der Arbeitslosigkeit</v>
      </c>
      <c r="C32" s="19"/>
    </row>
    <row r="33" spans="1:3" x14ac:dyDescent="0.25">
      <c r="A33" t="str">
        <f>'PWE-Ausw'!E124</f>
        <v>keine Angabe</v>
      </c>
      <c r="B33" t="e">
        <f>'PWE-Ausw'!F124</f>
        <v>#N/A</v>
      </c>
      <c r="C33" s="19" t="e">
        <f t="shared" ref="C33:C34" si="2">B33/$B$12</f>
        <v>#N/A</v>
      </c>
    </row>
    <row r="34" spans="1:3" x14ac:dyDescent="0.25">
      <c r="A34" t="str">
        <f>'PWE-Ausw'!E125</f>
        <v>weniger als 1 Monat</v>
      </c>
      <c r="B34" t="e">
        <f>'PWE-Ausw'!F125</f>
        <v>#N/A</v>
      </c>
      <c r="C34" s="19" t="e">
        <f t="shared" si="2"/>
        <v>#N/A</v>
      </c>
    </row>
    <row r="35" spans="1:3" x14ac:dyDescent="0.25">
      <c r="A35" t="str">
        <f>'PWE-Ausw'!E126</f>
        <v>1 bis 6 Monate</v>
      </c>
      <c r="B35" t="e">
        <f>'PWE-Ausw'!F126</f>
        <v>#N/A</v>
      </c>
      <c r="C35" s="19" t="e">
        <f t="shared" si="1"/>
        <v>#N/A</v>
      </c>
    </row>
    <row r="36" spans="1:3" x14ac:dyDescent="0.25">
      <c r="A36" t="str">
        <f>'PWE-Ausw'!E127</f>
        <v>7 bis 12 Monate</v>
      </c>
      <c r="B36" t="e">
        <f>'PWE-Ausw'!F127</f>
        <v>#N/A</v>
      </c>
      <c r="C36" s="19" t="e">
        <f t="shared" si="1"/>
        <v>#N/A</v>
      </c>
    </row>
    <row r="37" spans="1:3" x14ac:dyDescent="0.25">
      <c r="A37" t="str">
        <f>'PWE-Ausw'!E128</f>
        <v>13 bis 24 Monate</v>
      </c>
      <c r="B37" t="e">
        <f>'PWE-Ausw'!F128</f>
        <v>#N/A</v>
      </c>
      <c r="C37" s="19" t="e">
        <f t="shared" si="1"/>
        <v>#N/A</v>
      </c>
    </row>
    <row r="38" spans="1:3" x14ac:dyDescent="0.25">
      <c r="A38" t="str">
        <f>'PWE-Ausw'!E129</f>
        <v>mehr als 24 Monate</v>
      </c>
      <c r="B38" t="e">
        <f>'PWE-Ausw'!F129</f>
        <v>#N/A</v>
      </c>
      <c r="C38" s="19" t="e">
        <f t="shared" ref="C38" si="3">B38/$B$12</f>
        <v>#N/A</v>
      </c>
    </row>
    <row r="39" spans="1:3" x14ac:dyDescent="0.25">
      <c r="C39" s="19"/>
    </row>
    <row r="40" spans="1:3" x14ac:dyDescent="0.25">
      <c r="A40" s="1" t="str">
        <f>'ESF-Ausw'!A47</f>
        <v>Arbeitslosengeld</v>
      </c>
      <c r="C40" s="19"/>
    </row>
    <row r="41" spans="1:3" x14ac:dyDescent="0.25">
      <c r="A41" t="str">
        <f>'ESF-Ausw'!D48</f>
        <v>Nein</v>
      </c>
      <c r="B41" t="e">
        <f>'ESF-Ausw'!E48</f>
        <v>#N/A</v>
      </c>
      <c r="C41" s="19" t="e">
        <f t="shared" si="1"/>
        <v>#N/A</v>
      </c>
    </row>
    <row r="42" spans="1:3" x14ac:dyDescent="0.25">
      <c r="A42" t="str">
        <f>'ESF-Ausw'!D49</f>
        <v>Ja, von der Agentur für Arbeit (Arbeitslosengeld)</v>
      </c>
      <c r="B42" t="e">
        <f>'ESF-Ausw'!E49</f>
        <v>#N/A</v>
      </c>
      <c r="C42" s="19" t="e">
        <f t="shared" si="1"/>
        <v>#N/A</v>
      </c>
    </row>
    <row r="43" spans="1:3" x14ac:dyDescent="0.25">
      <c r="A43" t="str">
        <f>'ESF-Ausw'!D50</f>
        <v>Ja, vom Jobcenter (Arbeitslosengeld II/Hartz IV)</v>
      </c>
      <c r="B43" t="e">
        <f>'ESF-Ausw'!E50</f>
        <v>#N/A</v>
      </c>
      <c r="C43" s="19" t="e">
        <f t="shared" si="1"/>
        <v>#N/A</v>
      </c>
    </row>
    <row r="44" spans="1:3" x14ac:dyDescent="0.25">
      <c r="A44" t="str">
        <f>'ESF-Ausw'!D51</f>
        <v>Ja, gleichzeitiger Bezug von Arbeitslosengeld I und Arbeitslosengeld II</v>
      </c>
      <c r="B44" t="e">
        <f>'ESF-Ausw'!E51</f>
        <v>#N/A</v>
      </c>
      <c r="C44" s="19" t="e">
        <f t="shared" si="1"/>
        <v>#N/A</v>
      </c>
    </row>
    <row r="45" spans="1:3" x14ac:dyDescent="0.25">
      <c r="C45" s="19"/>
    </row>
    <row r="46" spans="1:3" x14ac:dyDescent="0.25">
      <c r="A46" s="1" t="str">
        <f>'ESF-Ausw'!A58</f>
        <v>Erwerbstätig</v>
      </c>
      <c r="C46" s="19"/>
    </row>
    <row r="47" spans="1:3" x14ac:dyDescent="0.25">
      <c r="A47" t="str">
        <f>'ESF-Ausw'!D59</f>
        <v>Nein</v>
      </c>
      <c r="B47" t="e">
        <f>'ESF-Ausw'!E59</f>
        <v>#N/A</v>
      </c>
      <c r="C47" s="19" t="e">
        <f t="shared" si="1"/>
        <v>#N/A</v>
      </c>
    </row>
    <row r="48" spans="1:3" x14ac:dyDescent="0.25">
      <c r="A48" t="str">
        <f>'ESF-Ausw'!D60</f>
        <v>Vollzeit erwerbstätig</v>
      </c>
      <c r="B48" t="e">
        <f>'ESF-Ausw'!E60</f>
        <v>#N/A</v>
      </c>
      <c r="C48" s="19" t="e">
        <f t="shared" si="1"/>
        <v>#N/A</v>
      </c>
    </row>
    <row r="49" spans="1:3" x14ac:dyDescent="0.25">
      <c r="A49" t="str">
        <f>'ESF-Ausw'!D61</f>
        <v>Teilzeit erwerbstätig</v>
      </c>
      <c r="B49" t="e">
        <f>'ESF-Ausw'!E61</f>
        <v>#N/A</v>
      </c>
      <c r="C49" s="19" t="e">
        <f t="shared" si="1"/>
        <v>#N/A</v>
      </c>
    </row>
    <row r="50" spans="1:3" ht="24" customHeight="1" x14ac:dyDescent="0.25">
      <c r="C50" s="19"/>
    </row>
    <row r="51" spans="1:3" x14ac:dyDescent="0.25">
      <c r="A51" s="1" t="s">
        <v>128</v>
      </c>
      <c r="C51" s="19"/>
    </row>
    <row r="52" spans="1:3" x14ac:dyDescent="0.25">
      <c r="A52" s="24" t="str">
        <f>'ESF-Ausw'!A55</f>
        <v>Arbeitssuchend</v>
      </c>
      <c r="B52" t="e">
        <f>'ESF-Ausw'!E56</f>
        <v>#N/A</v>
      </c>
      <c r="C52" s="19" t="e">
        <f t="shared" si="1"/>
        <v>#N/A</v>
      </c>
    </row>
    <row r="53" spans="1:3" x14ac:dyDescent="0.25">
      <c r="A53" t="str">
        <f>'ESF-Ausw'!A62</f>
        <v>Geringfügig beschäftigt</v>
      </c>
      <c r="B53" t="e">
        <f>'ESF-Ausw'!E64</f>
        <v>#N/A</v>
      </c>
      <c r="C53" s="19" t="e">
        <f t="shared" si="1"/>
        <v>#N/A</v>
      </c>
    </row>
    <row r="54" spans="1:3" x14ac:dyDescent="0.25">
      <c r="A54" t="str">
        <f>'ESF-Ausw'!A65</f>
        <v>Selbständig</v>
      </c>
      <c r="B54" t="e">
        <f>'ESF-Ausw'!E67</f>
        <v>#N/A</v>
      </c>
      <c r="C54" s="19" t="e">
        <f t="shared" si="1"/>
        <v>#N/A</v>
      </c>
    </row>
    <row r="55" spans="1:3" x14ac:dyDescent="0.25">
      <c r="A55" t="str">
        <f>'ESF-Ausw'!A68</f>
        <v>Allgemeinb. Schule</v>
      </c>
      <c r="B55" t="e">
        <f>'ESF-Ausw'!E70</f>
        <v>#N/A</v>
      </c>
      <c r="C55" s="19" t="e">
        <f t="shared" si="1"/>
        <v>#N/A</v>
      </c>
    </row>
    <row r="56" spans="1:3" x14ac:dyDescent="0.25">
      <c r="A56" t="str">
        <f>'ESF-Ausw'!A71</f>
        <v>Auszubildende im Betrieb</v>
      </c>
      <c r="B56" t="e">
        <f>'ESF-Ausw'!E73</f>
        <v>#N/A</v>
      </c>
      <c r="C56" s="19" t="e">
        <f t="shared" si="1"/>
        <v>#N/A</v>
      </c>
    </row>
    <row r="57" spans="1:3" x14ac:dyDescent="0.25">
      <c r="A57" t="str">
        <f>'ESF-Ausw'!A74</f>
        <v>In schulischer oder außerbetriebl. Ausb.</v>
      </c>
      <c r="B57" t="e">
        <f>'ESF-Ausw'!E76</f>
        <v>#N/A</v>
      </c>
      <c r="C57" s="19" t="e">
        <f t="shared" si="1"/>
        <v>#N/A</v>
      </c>
    </row>
    <row r="58" spans="1:3" x14ac:dyDescent="0.25">
      <c r="A58" t="str">
        <f>'ESF-Ausw'!A77</f>
        <v>Vollzeitstudent</v>
      </c>
      <c r="B58" t="e">
        <f>'ESF-Ausw'!E79</f>
        <v>#N/A</v>
      </c>
      <c r="C58" s="19" t="e">
        <f t="shared" si="1"/>
        <v>#N/A</v>
      </c>
    </row>
    <row r="59" spans="1:3" x14ac:dyDescent="0.25">
      <c r="A59" t="str">
        <f>'ESF-Ausw'!A81</f>
        <v>Sonstigen Aus- und Weiterbildung</v>
      </c>
      <c r="B59" t="e">
        <f>'ESF-Ausw'!E83</f>
        <v>#N/A</v>
      </c>
      <c r="C59" s="19" t="e">
        <f t="shared" si="1"/>
        <v>#N/A</v>
      </c>
    </row>
    <row r="60" spans="1:3" x14ac:dyDescent="0.25">
      <c r="A60" t="str">
        <f>'ESF-Ausw'!A84</f>
        <v>Nicht erwerbstätig</v>
      </c>
      <c r="B60" t="e">
        <f>'ESF-Ausw'!E86</f>
        <v>#N/A</v>
      </c>
      <c r="C60" s="19" t="e">
        <f t="shared" si="1"/>
        <v>#N/A</v>
      </c>
    </row>
    <row r="61" spans="1:3" x14ac:dyDescent="0.25">
      <c r="C61" s="19"/>
    </row>
    <row r="62" spans="1:3" ht="270.75" customHeight="1" x14ac:dyDescent="0.25">
      <c r="C62" s="19"/>
    </row>
    <row r="63" spans="1:3" x14ac:dyDescent="0.25">
      <c r="C63" s="19"/>
    </row>
    <row r="64" spans="1:3" ht="18.75" x14ac:dyDescent="0.3">
      <c r="A64" s="22" t="s">
        <v>129</v>
      </c>
      <c r="C64" s="19"/>
    </row>
    <row r="65" spans="1:3" x14ac:dyDescent="0.25">
      <c r="A65" s="1" t="s">
        <v>107</v>
      </c>
      <c r="C65" s="19"/>
    </row>
    <row r="66" spans="1:3" x14ac:dyDescent="0.25">
      <c r="A66" t="str">
        <f>'ESF-Ausw'!D22</f>
        <v>(Noch) kein Schulabschluss und mindestens 4 Jahre eine Schule besucht</v>
      </c>
      <c r="B66" t="e">
        <f>'ESF-Ausw'!E22</f>
        <v>#N/A</v>
      </c>
      <c r="C66" s="19" t="e">
        <f t="shared" si="1"/>
        <v>#N/A</v>
      </c>
    </row>
    <row r="67" spans="1:3" x14ac:dyDescent="0.25">
      <c r="A67" t="str">
        <f>'ESF-Ausw'!D23</f>
        <v>(Noch) kein Schulabschluss und weniger als 4 Jahre eine Schule besucht</v>
      </c>
      <c r="B67" t="e">
        <f>'ESF-Ausw'!E23</f>
        <v>#N/A</v>
      </c>
      <c r="C67" s="19" t="e">
        <f t="shared" si="1"/>
        <v>#N/A</v>
      </c>
    </row>
    <row r="68" spans="1:3" x14ac:dyDescent="0.25">
      <c r="A68" t="str">
        <f>'ESF-Ausw'!D24</f>
        <v>Förderschulabschluss</v>
      </c>
      <c r="B68" t="e">
        <f>'ESF-Ausw'!E24</f>
        <v>#N/A</v>
      </c>
      <c r="C68" s="19" t="e">
        <f t="shared" si="1"/>
        <v>#N/A</v>
      </c>
    </row>
    <row r="69" spans="1:3" x14ac:dyDescent="0.25">
      <c r="A69" t="str">
        <f>'ESF-Ausw'!D25</f>
        <v>Hauptschulabschluss</v>
      </c>
      <c r="B69" t="e">
        <f>'ESF-Ausw'!E25</f>
        <v>#N/A</v>
      </c>
      <c r="C69" s="19" t="e">
        <f t="shared" si="1"/>
        <v>#N/A</v>
      </c>
    </row>
    <row r="70" spans="1:3" x14ac:dyDescent="0.25">
      <c r="A70" t="str">
        <f>'ESF-Ausw'!D26</f>
        <v>Mittlerer Schulabschluss (Realschulabschluss, Fachoberschulreife)</v>
      </c>
      <c r="B70" t="e">
        <f>'ESF-Ausw'!E26</f>
        <v>#N/A</v>
      </c>
      <c r="C70" s="19" t="e">
        <f t="shared" si="1"/>
        <v>#N/A</v>
      </c>
    </row>
    <row r="71" spans="1:3" x14ac:dyDescent="0.25">
      <c r="A71" t="str">
        <f>'ESF-Ausw'!D27</f>
        <v xml:space="preserve">Berufsvorbereitungsjahr/Berufsorientierungsjahr/Ausbildungsvorbereitungsjahr </v>
      </c>
      <c r="B71" t="e">
        <f>'ESF-Ausw'!E27</f>
        <v>#N/A</v>
      </c>
      <c r="C71" s="19" t="e">
        <f t="shared" si="1"/>
        <v>#N/A</v>
      </c>
    </row>
    <row r="72" spans="1:3" x14ac:dyDescent="0.25">
      <c r="A72" t="str">
        <f>'ESF-Ausw'!D28</f>
        <v>Berufsgrundbildungsjahr (Anerkennung als 1. Ausbildungsjahr möglich)</v>
      </c>
      <c r="B72" t="e">
        <f>'ESF-Ausw'!E28</f>
        <v>#N/A</v>
      </c>
      <c r="C72" s="19" t="e">
        <f t="shared" si="1"/>
        <v>#N/A</v>
      </c>
    </row>
    <row r="73" spans="1:3" x14ac:dyDescent="0.25">
      <c r="A73" t="str">
        <f>'ESF-Ausw'!D29</f>
        <v xml:space="preserve">Abitur/Fachhochschulreife erworben auf dem 1. Bildungsweg </v>
      </c>
      <c r="B73" t="e">
        <f>'ESF-Ausw'!E29</f>
        <v>#N/A</v>
      </c>
      <c r="C73" s="19" t="e">
        <f t="shared" si="1"/>
        <v>#N/A</v>
      </c>
    </row>
    <row r="74" spans="1:3" x14ac:dyDescent="0.25">
      <c r="A74" t="str">
        <f>'ESF-Ausw'!D30</f>
        <v xml:space="preserve">Abitur/Fachhochschulreife erworben auf dem 2. Bildungsweg </v>
      </c>
      <c r="B74" t="e">
        <f>'ESF-Ausw'!E30</f>
        <v>#N/A</v>
      </c>
      <c r="C74" s="19" t="e">
        <f t="shared" si="1"/>
        <v>#N/A</v>
      </c>
    </row>
    <row r="75" spans="1:3" x14ac:dyDescent="0.25">
      <c r="A75" t="str">
        <f>'ESF-Ausw'!D31</f>
        <v>(Noch) kein Schulabschluss, Dauer des Schulbesuchs unbek.</v>
      </c>
      <c r="B75" t="e">
        <f>'ESF-Ausw'!E31</f>
        <v>#N/A</v>
      </c>
      <c r="C75" s="19" t="e">
        <f t="shared" si="1"/>
        <v>#N/A</v>
      </c>
    </row>
    <row r="76" spans="1:3" ht="28.5" customHeight="1" x14ac:dyDescent="0.25">
      <c r="C76" s="19"/>
    </row>
    <row r="77" spans="1:3" x14ac:dyDescent="0.25">
      <c r="A77" s="1" t="str">
        <f>'ESF-Ausw'!A32</f>
        <v>Höchster Berufsabschluss</v>
      </c>
      <c r="C77" s="19"/>
    </row>
    <row r="78" spans="1:3" x14ac:dyDescent="0.25">
      <c r="A78" t="str">
        <f>'ESF-Ausw'!D33</f>
        <v>(Noch) keine abgeschlossene Berufsausbildung</v>
      </c>
      <c r="B78" t="e">
        <f>'ESF-Ausw'!E33</f>
        <v>#N/A</v>
      </c>
      <c r="C78" s="19" t="e">
        <f t="shared" si="1"/>
        <v>#N/A</v>
      </c>
    </row>
    <row r="79" spans="1:3" x14ac:dyDescent="0.25">
      <c r="A79" t="str">
        <f>'ESF-Ausw'!D34</f>
        <v>(Außer-)betriebliche Lehre/Ausbildung, Berufsfachschule, sonstige schulische BA</v>
      </c>
      <c r="B79" t="e">
        <f>'ESF-Ausw'!E34</f>
        <v>#N/A</v>
      </c>
      <c r="C79" s="19" t="e">
        <f t="shared" si="1"/>
        <v>#N/A</v>
      </c>
    </row>
    <row r="80" spans="1:3" x14ac:dyDescent="0.25">
      <c r="A80" t="str">
        <f>'ESF-Ausw'!D35</f>
        <v>Fachhochschulabschluss Bachelor/Diplom, Meisterbrief oder  gleichwertiges Zertifikat</v>
      </c>
      <c r="B80" t="e">
        <f>'ESF-Ausw'!E35</f>
        <v>#N/A</v>
      </c>
      <c r="C80" s="19" t="e">
        <f t="shared" si="1"/>
        <v>#N/A</v>
      </c>
    </row>
    <row r="81" spans="1:3" x14ac:dyDescent="0.25">
      <c r="A81" t="str">
        <f>'ESF-Ausw'!D36</f>
        <v>(Fach-)Hochschulabschluss Master, Diplom-Universitätsstudiengang</v>
      </c>
      <c r="B81" t="e">
        <f>'ESF-Ausw'!E36</f>
        <v>#N/A</v>
      </c>
      <c r="C81" s="19" t="e">
        <f t="shared" si="1"/>
        <v>#N/A</v>
      </c>
    </row>
    <row r="82" spans="1:3" x14ac:dyDescent="0.25">
      <c r="A82" t="str">
        <f>'ESF-Ausw'!D37</f>
        <v>Promotion</v>
      </c>
      <c r="B82" t="e">
        <f>'ESF-Ausw'!E37</f>
        <v>#N/A</v>
      </c>
      <c r="C82" s="19" t="e">
        <f t="shared" si="1"/>
        <v>#N/A</v>
      </c>
    </row>
    <row r="83" spans="1:3" x14ac:dyDescent="0.25">
      <c r="C83" s="19"/>
    </row>
    <row r="84" spans="1:3" ht="18.75" x14ac:dyDescent="0.3">
      <c r="A84" s="22" t="s">
        <v>121</v>
      </c>
      <c r="C84" s="19"/>
    </row>
    <row r="85" spans="1:3" x14ac:dyDescent="0.25">
      <c r="A85" t="str">
        <f>'ESF-Ausw'!A38</f>
        <v>Unterhaltsberechtigte Kinder</v>
      </c>
      <c r="B85" t="e">
        <f>'ESF-Ausw'!E40</f>
        <v>#N/A</v>
      </c>
      <c r="C85" s="19" t="e">
        <f t="shared" si="1"/>
        <v>#N/A</v>
      </c>
    </row>
    <row r="86" spans="1:3" x14ac:dyDescent="0.25">
      <c r="A86" t="str">
        <f>'ESF-Ausw'!A44</f>
        <v>Alleinerziehend</v>
      </c>
      <c r="B86" t="e">
        <f>'ESF-Ausw'!E46</f>
        <v>#N/A</v>
      </c>
      <c r="C86" s="19" t="e">
        <f t="shared" si="1"/>
        <v>#N/A</v>
      </c>
    </row>
    <row r="87" spans="1:3" x14ac:dyDescent="0.25">
      <c r="A87" t="str">
        <f>'ESF-Ausw'!A41</f>
        <v>Weitere Erwerbspersonen im HH</v>
      </c>
      <c r="B87" t="e">
        <f>'ESF-Ausw'!E43</f>
        <v>#N/A</v>
      </c>
      <c r="C87" s="19" t="e">
        <f t="shared" si="1"/>
        <v>#N/A</v>
      </c>
    </row>
    <row r="88" spans="1:3" x14ac:dyDescent="0.25">
      <c r="C88" s="19"/>
    </row>
    <row r="89" spans="1:3" ht="18.75" x14ac:dyDescent="0.3">
      <c r="A89" s="22" t="s">
        <v>159</v>
      </c>
      <c r="C89" s="19"/>
    </row>
    <row r="90" spans="1:3" x14ac:dyDescent="0.25">
      <c r="A90" s="1" t="str">
        <f>'PWE-Ausw'!B3</f>
        <v>Deutsche Staatsangehörigkeit</v>
      </c>
      <c r="C90" s="19"/>
    </row>
    <row r="91" spans="1:3" x14ac:dyDescent="0.25">
      <c r="A91" t="str">
        <f>'PWE-Ausw'!E3</f>
        <v>keine Angabe</v>
      </c>
      <c r="B91" t="e">
        <f>'PWE-Ausw'!F3</f>
        <v>#N/A</v>
      </c>
      <c r="C91" s="19" t="e">
        <f t="shared" si="1"/>
        <v>#N/A</v>
      </c>
    </row>
    <row r="92" spans="1:3" x14ac:dyDescent="0.25">
      <c r="A92" t="str">
        <f>'PWE-Ausw'!E4</f>
        <v>Nein</v>
      </c>
      <c r="B92" t="e">
        <f>'PWE-Ausw'!F4</f>
        <v>#N/A</v>
      </c>
      <c r="C92" s="19" t="e">
        <f t="shared" si="1"/>
        <v>#N/A</v>
      </c>
    </row>
    <row r="93" spans="1:3" x14ac:dyDescent="0.25">
      <c r="A93" t="str">
        <f>'PWE-Ausw'!E5</f>
        <v>Ja</v>
      </c>
      <c r="B93" t="e">
        <f>'PWE-Ausw'!F5</f>
        <v>#N/A</v>
      </c>
      <c r="C93" s="19" t="e">
        <f t="shared" si="1"/>
        <v>#N/A</v>
      </c>
    </row>
    <row r="94" spans="1:3" x14ac:dyDescent="0.25">
      <c r="C94" s="19"/>
    </row>
    <row r="95" spans="1:3" x14ac:dyDescent="0.25">
      <c r="A95" s="1" t="str">
        <f>'ESF-Ausw'!A9</f>
        <v>Eltern(teil) nicht in Deutschland geboren</v>
      </c>
      <c r="C95" s="19"/>
    </row>
    <row r="96" spans="1:3" x14ac:dyDescent="0.25">
      <c r="A96" t="str">
        <f>'ESF-Ausw'!D9</f>
        <v>keine Angabe</v>
      </c>
      <c r="B96" t="e">
        <f>'ESF-Ausw'!E9</f>
        <v>#N/A</v>
      </c>
      <c r="C96" s="19" t="e">
        <f>B96/$B$12</f>
        <v>#N/A</v>
      </c>
    </row>
    <row r="97" spans="1:3" x14ac:dyDescent="0.25">
      <c r="A97" t="str">
        <f>'ESF-Ausw'!D10</f>
        <v>Nein</v>
      </c>
      <c r="B97" t="e">
        <f>'ESF-Ausw'!E10</f>
        <v>#N/A</v>
      </c>
      <c r="C97" s="19" t="e">
        <f>B97/$B$12</f>
        <v>#N/A</v>
      </c>
    </row>
    <row r="98" spans="1:3" x14ac:dyDescent="0.25">
      <c r="A98" t="str">
        <f>'ESF-Ausw'!D11</f>
        <v>Ja</v>
      </c>
      <c r="B98" t="e">
        <f>'ESF-Ausw'!E11</f>
        <v>#N/A</v>
      </c>
      <c r="C98" s="19" t="e">
        <f>B98/$B$12</f>
        <v>#N/A</v>
      </c>
    </row>
    <row r="99" spans="1:3" x14ac:dyDescent="0.25">
      <c r="C99" s="19"/>
    </row>
    <row r="100" spans="1:3" ht="18.75" x14ac:dyDescent="0.3">
      <c r="A100" s="22" t="s">
        <v>122</v>
      </c>
      <c r="C100" s="19"/>
    </row>
    <row r="101" spans="1:3" x14ac:dyDescent="0.25">
      <c r="A101" s="1" t="str">
        <f>'ESF-Ausw'!A6</f>
        <v>Schwerbehindertenausweis</v>
      </c>
      <c r="C101" s="19"/>
    </row>
    <row r="102" spans="1:3" x14ac:dyDescent="0.25">
      <c r="A102" t="str">
        <f>'ESF-Ausw'!D6</f>
        <v>keine Angabe</v>
      </c>
      <c r="B102" t="e">
        <f>'ESF-Ausw'!E6</f>
        <v>#N/A</v>
      </c>
      <c r="C102" s="19" t="e">
        <f t="shared" si="1"/>
        <v>#N/A</v>
      </c>
    </row>
    <row r="103" spans="1:3" x14ac:dyDescent="0.25">
      <c r="A103" t="str">
        <f>'ESF-Ausw'!D7</f>
        <v>Nein</v>
      </c>
      <c r="B103" t="e">
        <f>'ESF-Ausw'!E7</f>
        <v>#N/A</v>
      </c>
      <c r="C103" s="19" t="e">
        <f t="shared" si="1"/>
        <v>#N/A</v>
      </c>
    </row>
    <row r="104" spans="1:3" x14ac:dyDescent="0.25">
      <c r="A104" t="str">
        <f>'ESF-Ausw'!D8</f>
        <v>Ja</v>
      </c>
      <c r="B104" t="e">
        <f>'ESF-Ausw'!E8</f>
        <v>#N/A</v>
      </c>
      <c r="C104" s="19" t="e">
        <f t="shared" si="1"/>
        <v>#N/A</v>
      </c>
    </row>
    <row r="105" spans="1:3" ht="11.25" customHeight="1" x14ac:dyDescent="0.25">
      <c r="C105" s="19"/>
    </row>
    <row r="106" spans="1:3" ht="11.25" customHeight="1" x14ac:dyDescent="0.25">
      <c r="A106" s="1" t="str">
        <f>'ESF-Ausw'!A12</f>
        <v>anerkannte Minderheit</v>
      </c>
      <c r="C106" s="19"/>
    </row>
    <row r="107" spans="1:3" ht="11.25" customHeight="1" x14ac:dyDescent="0.25">
      <c r="A107" t="str">
        <f>'ESF-Ausw'!D12</f>
        <v>keine Angabe</v>
      </c>
      <c r="B107" t="e">
        <f>'ESF-Ausw'!E12</f>
        <v>#N/A</v>
      </c>
      <c r="C107" s="19" t="e">
        <f t="shared" ref="C107:C114" si="4">B107/$B$12</f>
        <v>#N/A</v>
      </c>
    </row>
    <row r="108" spans="1:3" x14ac:dyDescent="0.25">
      <c r="A108" t="str">
        <f>'ESF-Ausw'!D13</f>
        <v>Nein</v>
      </c>
      <c r="B108" t="e">
        <f>'ESF-Ausw'!E13</f>
        <v>#N/A</v>
      </c>
      <c r="C108" s="19" t="e">
        <f t="shared" si="4"/>
        <v>#N/A</v>
      </c>
    </row>
    <row r="109" spans="1:3" x14ac:dyDescent="0.25">
      <c r="A109" t="str">
        <f>'ESF-Ausw'!D14</f>
        <v>Ja</v>
      </c>
      <c r="B109" t="e">
        <f>'ESF-Ausw'!E14</f>
        <v>#N/A</v>
      </c>
      <c r="C109" s="19" t="e">
        <f t="shared" si="4"/>
        <v>#N/A</v>
      </c>
    </row>
    <row r="110" spans="1:3" ht="11.25" customHeight="1" x14ac:dyDescent="0.25">
      <c r="C110" s="19"/>
    </row>
    <row r="111" spans="1:3" ht="11.25" customHeight="1" x14ac:dyDescent="0.25">
      <c r="A111" s="1" t="str">
        <f>'ESF-Ausw'!A15</f>
        <v>Sonstige Benachteiligungen</v>
      </c>
      <c r="C111" s="19"/>
    </row>
    <row r="112" spans="1:3" ht="11.25" customHeight="1" x14ac:dyDescent="0.25">
      <c r="A112" t="str">
        <f>'ESF-Ausw'!D15</f>
        <v>keine Angabe</v>
      </c>
      <c r="B112" t="e">
        <f>'ESF-Ausw'!E15</f>
        <v>#N/A</v>
      </c>
      <c r="C112" s="19" t="e">
        <f t="shared" si="4"/>
        <v>#N/A</v>
      </c>
    </row>
    <row r="113" spans="1:3" x14ac:dyDescent="0.25">
      <c r="A113" t="str">
        <f>'ESF-Ausw'!D16</f>
        <v>Nein</v>
      </c>
      <c r="B113" t="e">
        <f>'ESF-Ausw'!E16</f>
        <v>#N/A</v>
      </c>
      <c r="C113" s="19" t="e">
        <f t="shared" si="4"/>
        <v>#N/A</v>
      </c>
    </row>
    <row r="114" spans="1:3" x14ac:dyDescent="0.25">
      <c r="A114" t="str">
        <f>'ESF-Ausw'!D17</f>
        <v>Ja</v>
      </c>
      <c r="B114" t="e">
        <f>'ESF-Ausw'!E17</f>
        <v>#N/A</v>
      </c>
      <c r="C114" s="19" t="e">
        <f t="shared" si="4"/>
        <v>#N/A</v>
      </c>
    </row>
    <row r="115" spans="1:3" x14ac:dyDescent="0.25">
      <c r="C115" s="19"/>
    </row>
    <row r="116" spans="1:3" ht="18.75" x14ac:dyDescent="0.3">
      <c r="A116" s="42" t="s">
        <v>149</v>
      </c>
      <c r="B116" s="42"/>
      <c r="C116" s="42"/>
    </row>
    <row r="117" spans="1:3" ht="18.75" x14ac:dyDescent="0.3">
      <c r="A117" s="22" t="s">
        <v>352</v>
      </c>
      <c r="C117" s="19"/>
    </row>
    <row r="118" spans="1:3" x14ac:dyDescent="0.25">
      <c r="A118" s="1" t="str">
        <f>'PWE-Ausw'!B6</f>
        <v>Zielgruppe</v>
      </c>
      <c r="C118" s="19"/>
    </row>
    <row r="119" spans="1:3" x14ac:dyDescent="0.25">
      <c r="A119" t="str">
        <f>'PWE-Ausw'!E7</f>
        <v>Gut qualifizierte Kernzielgruppe</v>
      </c>
      <c r="B119" t="e">
        <f>'PWE-Ausw'!F7</f>
        <v>#N/A</v>
      </c>
      <c r="C119" s="19" t="e">
        <f t="shared" ref="C119:C182" si="5">B119/$B$12</f>
        <v>#N/A</v>
      </c>
    </row>
    <row r="120" spans="1:3" x14ac:dyDescent="0.25">
      <c r="A120" t="str">
        <f>'PWE-Ausw'!E8</f>
        <v>Pflege</v>
      </c>
      <c r="B120" t="e">
        <f>'PWE-Ausw'!F8</f>
        <v>#N/A</v>
      </c>
      <c r="C120" s="19" t="e">
        <f t="shared" si="5"/>
        <v>#N/A</v>
      </c>
    </row>
    <row r="121" spans="1:3" x14ac:dyDescent="0.25">
      <c r="A121" t="str">
        <f>'PWE-Ausw'!E9</f>
        <v>Minijob</v>
      </c>
      <c r="B121" t="e">
        <f>'PWE-Ausw'!F9</f>
        <v>#N/A</v>
      </c>
      <c r="C121" s="19" t="e">
        <f t="shared" si="5"/>
        <v>#N/A</v>
      </c>
    </row>
    <row r="122" spans="1:3" x14ac:dyDescent="0.25">
      <c r="A122" t="str">
        <f>'PWE-Ausw'!E10</f>
        <v>HDL</v>
      </c>
      <c r="B122" t="e">
        <f>'PWE-Ausw'!F10</f>
        <v>#N/A</v>
      </c>
      <c r="C122" s="19" t="e">
        <f t="shared" si="5"/>
        <v>#N/A</v>
      </c>
    </row>
    <row r="123" spans="1:3" x14ac:dyDescent="0.25">
      <c r="C123" s="19"/>
    </row>
    <row r="124" spans="1:3" x14ac:dyDescent="0.25">
      <c r="A124" s="1" t="str">
        <f>'PWE-Ausw'!B14</f>
        <v>Familienphase hat stattgefunden</v>
      </c>
      <c r="C124" s="19"/>
    </row>
    <row r="125" spans="1:3" x14ac:dyDescent="0.25">
      <c r="A125" t="str">
        <f>'PWE-Ausw'!E15</f>
        <v>Nein</v>
      </c>
      <c r="B125" t="e">
        <f>'PWE-Ausw'!F15</f>
        <v>#N/A</v>
      </c>
      <c r="C125" s="19" t="e">
        <f t="shared" si="5"/>
        <v>#N/A</v>
      </c>
    </row>
    <row r="126" spans="1:3" x14ac:dyDescent="0.25">
      <c r="A126" t="str">
        <f>'PWE-Ausw'!E16</f>
        <v>Ja</v>
      </c>
      <c r="B126" t="e">
        <f>'PWE-Ausw'!F16</f>
        <v>#N/A</v>
      </c>
      <c r="C126" s="19" t="e">
        <f t="shared" si="5"/>
        <v>#N/A</v>
      </c>
    </row>
    <row r="127" spans="1:3" x14ac:dyDescent="0.25">
      <c r="C127" s="19"/>
    </row>
    <row r="128" spans="1:3" x14ac:dyDescent="0.25">
      <c r="A128" s="1" t="str">
        <f>'PWE-Ausw'!B17</f>
        <v>Teilnehmende in Elternzeit (Vollzeit)/ Sonderurlauber/innen, mit einem Rückkehranspruch</v>
      </c>
      <c r="C128" s="19"/>
    </row>
    <row r="129" spans="1:3" x14ac:dyDescent="0.25">
      <c r="A129" t="str">
        <f>'PWE-Ausw'!E18</f>
        <v>Nein</v>
      </c>
      <c r="B129" t="e">
        <f>'PWE-Ausw'!F18</f>
        <v>#N/A</v>
      </c>
      <c r="C129" s="19" t="e">
        <f t="shared" si="5"/>
        <v>#N/A</v>
      </c>
    </row>
    <row r="130" spans="1:3" x14ac:dyDescent="0.25">
      <c r="A130" t="str">
        <f>'PWE-Ausw'!E19</f>
        <v>Ja</v>
      </c>
      <c r="B130" t="e">
        <f>'PWE-Ausw'!F19</f>
        <v>#N/A</v>
      </c>
      <c r="C130" s="19" t="e">
        <f t="shared" si="5"/>
        <v>#N/A</v>
      </c>
    </row>
    <row r="131" spans="1:3" x14ac:dyDescent="0.25">
      <c r="A131" t="str">
        <f>'PWE-Ausw'!E20</f>
        <v>Nicht erhoben</v>
      </c>
      <c r="B131" t="e">
        <f>'PWE-Ausw'!F20</f>
        <v>#N/A</v>
      </c>
      <c r="C131" s="19" t="e">
        <f t="shared" si="5"/>
        <v>#N/A</v>
      </c>
    </row>
    <row r="132" spans="1:3" x14ac:dyDescent="0.25">
      <c r="A132" t="str">
        <f>'PWE-Ausw'!E21</f>
        <v>Trifft nicht zu</v>
      </c>
      <c r="B132" t="e">
        <f>'PWE-Ausw'!F21</f>
        <v>#N/A</v>
      </c>
      <c r="C132" s="19" t="e">
        <f t="shared" si="5"/>
        <v>#N/A</v>
      </c>
    </row>
    <row r="133" spans="1:3" x14ac:dyDescent="0.25">
      <c r="C133" s="19"/>
    </row>
    <row r="134" spans="1:3" x14ac:dyDescent="0.25">
      <c r="A134" s="1" t="str">
        <f>'PWE-Ausw'!B22</f>
        <v>Es besteht ein besonderer Unterstützungsbedarf, da die Rückkehr zum Arbeitgeber nicht</v>
      </c>
      <c r="C134" s="19"/>
    </row>
    <row r="135" spans="1:3" x14ac:dyDescent="0.25">
      <c r="A135" t="str">
        <f>'PWE-Ausw'!E22</f>
        <v>keine Angabe</v>
      </c>
      <c r="B135" t="e">
        <f>'PWE-Ausw'!F22</f>
        <v>#N/A</v>
      </c>
      <c r="C135" s="19" t="e">
        <f t="shared" si="5"/>
        <v>#N/A</v>
      </c>
    </row>
    <row r="136" spans="1:3" x14ac:dyDescent="0.25">
      <c r="A136" t="str">
        <f>'PWE-Ausw'!E23</f>
        <v>Nicht erhoben</v>
      </c>
      <c r="B136" t="e">
        <f>'PWE-Ausw'!F23</f>
        <v>#N/A</v>
      </c>
      <c r="C136" s="19" t="e">
        <f t="shared" si="5"/>
        <v>#N/A</v>
      </c>
    </row>
    <row r="137" spans="1:3" x14ac:dyDescent="0.25">
      <c r="A137" t="str">
        <f>'PWE-Ausw'!E24</f>
        <v>Vereinbarkeitsgründen</v>
      </c>
      <c r="B137" t="e">
        <f>'PWE-Ausw'!F24</f>
        <v>#N/A</v>
      </c>
      <c r="C137" s="19" t="e">
        <f t="shared" si="5"/>
        <v>#N/A</v>
      </c>
    </row>
    <row r="138" spans="1:3" x14ac:dyDescent="0.25">
      <c r="A138" t="str">
        <f>'PWE-Ausw'!E25</f>
        <v>Arbeitgeberseitigen Gründen</v>
      </c>
      <c r="B138" t="e">
        <f>'PWE-Ausw'!F25</f>
        <v>#N/A</v>
      </c>
      <c r="C138" s="19" t="e">
        <f t="shared" si="5"/>
        <v>#N/A</v>
      </c>
    </row>
    <row r="139" spans="1:3" x14ac:dyDescent="0.25">
      <c r="C139" s="19"/>
    </row>
    <row r="140" spans="1:3" x14ac:dyDescent="0.25">
      <c r="A140" s="1" t="str">
        <f>'PWE-Ausw'!B26</f>
        <v>Teilnahme an PWE-Online</v>
      </c>
      <c r="C140" s="19"/>
    </row>
    <row r="141" spans="1:3" x14ac:dyDescent="0.25">
      <c r="A141" t="str">
        <f>'PWE-Ausw'!E27</f>
        <v>Nein</v>
      </c>
      <c r="B141" t="e">
        <f>'PWE-Ausw'!F27</f>
        <v>#N/A</v>
      </c>
      <c r="C141" s="19" t="e">
        <f t="shared" si="5"/>
        <v>#N/A</v>
      </c>
    </row>
    <row r="142" spans="1:3" x14ac:dyDescent="0.25">
      <c r="A142" t="str">
        <f>'PWE-Ausw'!E28</f>
        <v>Ja</v>
      </c>
      <c r="B142" t="e">
        <f>'PWE-Ausw'!F28</f>
        <v>#N/A</v>
      </c>
      <c r="C142" s="19" t="e">
        <f t="shared" si="5"/>
        <v>#N/A</v>
      </c>
    </row>
    <row r="143" spans="1:3" x14ac:dyDescent="0.25">
      <c r="C143" s="19"/>
    </row>
    <row r="144" spans="1:3" x14ac:dyDescent="0.25">
      <c r="A144" s="1" t="str">
        <f>'PWE-Ausw'!B29</f>
        <v>Kernzielgruppe ohne BA, aber Berufserfahrung</v>
      </c>
      <c r="C144" s="19"/>
    </row>
    <row r="145" spans="1:3" x14ac:dyDescent="0.25">
      <c r="A145" t="str">
        <f>'PWE-Ausw'!E29</f>
        <v>keine Angabe</v>
      </c>
      <c r="B145" t="e">
        <f>'PWE-Ausw'!F29</f>
        <v>#N/A</v>
      </c>
      <c r="C145" s="19" t="e">
        <f t="shared" si="5"/>
        <v>#N/A</v>
      </c>
    </row>
    <row r="146" spans="1:3" x14ac:dyDescent="0.25">
      <c r="A146" t="str">
        <f>'PWE-Ausw'!E30</f>
        <v>Nein</v>
      </c>
      <c r="B146" t="e">
        <f>'PWE-Ausw'!F30</f>
        <v>#N/A</v>
      </c>
      <c r="C146" s="19" t="e">
        <f t="shared" si="5"/>
        <v>#N/A</v>
      </c>
    </row>
    <row r="147" spans="1:3" x14ac:dyDescent="0.25">
      <c r="A147" t="str">
        <f>'PWE-Ausw'!E31</f>
        <v>Ja</v>
      </c>
      <c r="B147" t="e">
        <f>'PWE-Ausw'!F31</f>
        <v>#N/A</v>
      </c>
      <c r="C147" s="19" t="e">
        <f t="shared" si="5"/>
        <v>#N/A</v>
      </c>
    </row>
    <row r="148" spans="1:3" x14ac:dyDescent="0.25">
      <c r="C148" s="19"/>
    </row>
    <row r="149" spans="1:3" x14ac:dyDescent="0.25">
      <c r="A149" s="1" t="str">
        <f>'PWE-Ausw'!B32</f>
        <v>Pflegende ohne BA, aber Berufserfahrung</v>
      </c>
      <c r="C149" s="19"/>
    </row>
    <row r="150" spans="1:3" x14ac:dyDescent="0.25">
      <c r="A150" t="str">
        <f>'PWE-Ausw'!E32</f>
        <v>keine Angabe</v>
      </c>
      <c r="B150" t="e">
        <f>'PWE-Ausw'!F32</f>
        <v>#N/A</v>
      </c>
      <c r="C150" s="19" t="e">
        <f t="shared" si="5"/>
        <v>#N/A</v>
      </c>
    </row>
    <row r="151" spans="1:3" x14ac:dyDescent="0.25">
      <c r="A151" t="str">
        <f>'PWE-Ausw'!E33</f>
        <v>Nein</v>
      </c>
      <c r="B151" t="e">
        <f>'PWE-Ausw'!F33</f>
        <v>#N/A</v>
      </c>
      <c r="C151" s="19" t="e">
        <f t="shared" si="5"/>
        <v>#N/A</v>
      </c>
    </row>
    <row r="152" spans="1:3" x14ac:dyDescent="0.25">
      <c r="A152" t="str">
        <f>'PWE-Ausw'!E34</f>
        <v>Ja</v>
      </c>
      <c r="B152" t="e">
        <f>'PWE-Ausw'!F34</f>
        <v>#N/A</v>
      </c>
      <c r="C152" s="19" t="e">
        <f t="shared" si="5"/>
        <v>#N/A</v>
      </c>
    </row>
    <row r="153" spans="1:3" x14ac:dyDescent="0.25">
      <c r="C153" s="19"/>
    </row>
    <row r="154" spans="1:3" x14ac:dyDescent="0.25">
      <c r="A154" s="1" t="str">
        <f>'PWE-Ausw'!B35</f>
        <v>Die/der Teilnehmende hat eine Erwerbspause</v>
      </c>
      <c r="B154" t="e">
        <f>'PWE-Ausw'!F35</f>
        <v>#N/A</v>
      </c>
      <c r="C154" s="19"/>
    </row>
    <row r="155" spans="1:3" x14ac:dyDescent="0.25">
      <c r="A155" t="str">
        <f>'PWE-Ausw'!E36</f>
        <v>Von &lt; 1 Jahr</v>
      </c>
      <c r="B155" t="e">
        <f>'PWE-Ausw'!F36</f>
        <v>#N/A</v>
      </c>
      <c r="C155" s="19" t="e">
        <f t="shared" si="5"/>
        <v>#N/A</v>
      </c>
    </row>
    <row r="156" spans="1:3" x14ac:dyDescent="0.25">
      <c r="A156" t="str">
        <f>'PWE-Ausw'!E37</f>
        <v>Von 1 bis 3 Jahren</v>
      </c>
      <c r="B156" t="e">
        <f>'PWE-Ausw'!F37</f>
        <v>#N/A</v>
      </c>
      <c r="C156" s="19" t="e">
        <f t="shared" si="5"/>
        <v>#N/A</v>
      </c>
    </row>
    <row r="157" spans="1:3" x14ac:dyDescent="0.25">
      <c r="A157" t="str">
        <f>'PWE-Ausw'!E38</f>
        <v>Von 3 bis 6 Jahren</v>
      </c>
      <c r="B157" t="e">
        <f>'PWE-Ausw'!F38</f>
        <v>#N/A</v>
      </c>
      <c r="C157" s="19" t="e">
        <f t="shared" si="5"/>
        <v>#N/A</v>
      </c>
    </row>
    <row r="158" spans="1:3" x14ac:dyDescent="0.25">
      <c r="A158" t="str">
        <f>'PWE-Ausw'!E39</f>
        <v>Von &gt; 6 Jahren</v>
      </c>
      <c r="B158" t="e">
        <f>'PWE-Ausw'!F39</f>
        <v>#N/A</v>
      </c>
      <c r="C158" s="19" t="e">
        <f t="shared" si="5"/>
        <v>#N/A</v>
      </c>
    </row>
    <row r="159" spans="1:3" x14ac:dyDescent="0.25">
      <c r="A159" t="str">
        <f>'PWE-Ausw'!E40</f>
        <v>Keine Erwerbspause (ggf. Förderausschluss!)</v>
      </c>
      <c r="B159" t="e">
        <f>'PWE-Ausw'!F40</f>
        <v>#N/A</v>
      </c>
      <c r="C159" s="19" t="e">
        <f t="shared" si="5"/>
        <v>#N/A</v>
      </c>
    </row>
    <row r="160" spans="1:3" x14ac:dyDescent="0.25">
      <c r="C160" s="19"/>
    </row>
    <row r="161" spans="1:3" x14ac:dyDescent="0.25">
      <c r="A161" s="1" t="str">
        <f>'PWE-Ausw'!B41</f>
        <v>Kinder</v>
      </c>
      <c r="C161" s="19"/>
    </row>
    <row r="162" spans="1:3" x14ac:dyDescent="0.25">
      <c r="A162" t="str">
        <f>'PWE-Ausw'!E41</f>
        <v>keine Angabe</v>
      </c>
      <c r="B162" t="e">
        <f>'PWE-Ausw'!F41</f>
        <v>#N/A</v>
      </c>
      <c r="C162" s="19" t="e">
        <f t="shared" si="5"/>
        <v>#N/A</v>
      </c>
    </row>
    <row r="163" spans="1:3" x14ac:dyDescent="0.25">
      <c r="A163" t="str">
        <f>'PWE-Ausw'!E42</f>
        <v>Erziehung eines Kindes</v>
      </c>
      <c r="B163" t="e">
        <f>'PWE-Ausw'!F42</f>
        <v>#N/A</v>
      </c>
      <c r="C163" s="19" t="e">
        <f t="shared" si="5"/>
        <v>#N/A</v>
      </c>
    </row>
    <row r="164" spans="1:3" x14ac:dyDescent="0.25">
      <c r="A164" t="str">
        <f>'PWE-Ausw'!E43</f>
        <v>Erziehung zweier Kinder</v>
      </c>
      <c r="B164" t="e">
        <f>'PWE-Ausw'!F43</f>
        <v>#N/A</v>
      </c>
      <c r="C164" s="19" t="e">
        <f t="shared" si="5"/>
        <v>#N/A</v>
      </c>
    </row>
    <row r="165" spans="1:3" x14ac:dyDescent="0.25">
      <c r="A165" t="str">
        <f>'PWE-Ausw'!E44</f>
        <v>Erziehung dreier Kinder</v>
      </c>
      <c r="B165" t="e">
        <f>'PWE-Ausw'!F44</f>
        <v>#N/A</v>
      </c>
      <c r="C165" s="19" t="e">
        <f t="shared" si="5"/>
        <v>#N/A</v>
      </c>
    </row>
    <row r="166" spans="1:3" x14ac:dyDescent="0.25">
      <c r="A166" t="str">
        <f>'PWE-Ausw'!E45</f>
        <v>Erziehung von mehr als drei Kindern</v>
      </c>
      <c r="B166" t="e">
        <f>'PWE-Ausw'!F45</f>
        <v>#N/A</v>
      </c>
      <c r="C166" s="19" t="e">
        <f t="shared" si="5"/>
        <v>#N/A</v>
      </c>
    </row>
    <row r="167" spans="1:3" x14ac:dyDescent="0.25">
      <c r="A167" t="str">
        <f>'PWE-Ausw'!E46</f>
        <v>Trifft nicht zu</v>
      </c>
      <c r="B167" t="e">
        <f>'PWE-Ausw'!F46</f>
        <v>#N/A</v>
      </c>
      <c r="C167" s="19" t="e">
        <f t="shared" si="5"/>
        <v>#N/A</v>
      </c>
    </row>
    <row r="168" spans="1:3" x14ac:dyDescent="0.25">
      <c r="C168" s="19"/>
    </row>
    <row r="169" spans="1:3" x14ac:dyDescent="0.25">
      <c r="A169" s="1" t="str">
        <f>'PWE-Ausw'!B47</f>
        <v>Pflege</v>
      </c>
      <c r="C169" s="19"/>
    </row>
    <row r="170" spans="1:3" x14ac:dyDescent="0.25">
      <c r="A170" t="str">
        <f>'PWE-Ausw'!E47</f>
        <v>keine Angabe</v>
      </c>
      <c r="B170" t="e">
        <f>'PWE-Ausw'!F47</f>
        <v>#N/A</v>
      </c>
      <c r="C170" s="19" t="e">
        <f t="shared" si="5"/>
        <v>#N/A</v>
      </c>
    </row>
    <row r="171" spans="1:3" x14ac:dyDescent="0.25">
      <c r="A171" t="str">
        <f>'PWE-Ausw'!E48</f>
        <v>Pflege von Familienangehörigen</v>
      </c>
      <c r="B171" t="e">
        <f>'PWE-Ausw'!F48</f>
        <v>#N/A</v>
      </c>
      <c r="C171" s="19" t="e">
        <f t="shared" si="5"/>
        <v>#N/A</v>
      </c>
    </row>
    <row r="172" spans="1:3" x14ac:dyDescent="0.25">
      <c r="A172" t="str">
        <f>'PWE-Ausw'!E49</f>
        <v>Pflege eines Kindes</v>
      </c>
      <c r="B172" t="e">
        <f>'PWE-Ausw'!F49</f>
        <v>#N/A</v>
      </c>
      <c r="C172" s="19" t="e">
        <f t="shared" si="5"/>
        <v>#N/A</v>
      </c>
    </row>
    <row r="173" spans="1:3" x14ac:dyDescent="0.25">
      <c r="A173" t="str">
        <f>'PWE-Ausw'!E50</f>
        <v>Pflege einer nahestehenden Person</v>
      </c>
      <c r="B173" t="e">
        <f>'PWE-Ausw'!F50</f>
        <v>#N/A</v>
      </c>
      <c r="C173" s="19" t="e">
        <f t="shared" si="5"/>
        <v>#N/A</v>
      </c>
    </row>
    <row r="174" spans="1:3" x14ac:dyDescent="0.25">
      <c r="A174" t="str">
        <f>'PWE-Ausw'!E51</f>
        <v>Trifft nicht zu</v>
      </c>
      <c r="B174" t="e">
        <f>'PWE-Ausw'!F51</f>
        <v>#N/A</v>
      </c>
      <c r="C174" s="19" t="e">
        <f t="shared" si="5"/>
        <v>#N/A</v>
      </c>
    </row>
    <row r="175" spans="1:3" ht="27.75" customHeight="1" x14ac:dyDescent="0.25">
      <c r="C175" s="19"/>
    </row>
    <row r="176" spans="1:3" x14ac:dyDescent="0.25">
      <c r="A176" s="1" t="str">
        <f>'PWE-Ausw'!B52</f>
        <v>TN hat vor der familienbedingten Erwerbsunterbrechung SGB II Leistungen wg. LZA erhalten</v>
      </c>
      <c r="C176" s="19"/>
    </row>
    <row r="177" spans="1:3" x14ac:dyDescent="0.25">
      <c r="A177" t="str">
        <f>'PWE-Ausw'!E52</f>
        <v>keine Angabe</v>
      </c>
      <c r="B177" t="e">
        <f>'PWE-Ausw'!F52</f>
        <v>#N/A</v>
      </c>
      <c r="C177" s="19" t="e">
        <f t="shared" si="5"/>
        <v>#N/A</v>
      </c>
    </row>
    <row r="178" spans="1:3" x14ac:dyDescent="0.25">
      <c r="A178" t="str">
        <f>'PWE-Ausw'!E53</f>
        <v>nein</v>
      </c>
      <c r="B178" t="e">
        <f>'PWE-Ausw'!F53</f>
        <v>#N/A</v>
      </c>
      <c r="C178" s="19" t="e">
        <f t="shared" si="5"/>
        <v>#N/A</v>
      </c>
    </row>
    <row r="179" spans="1:3" x14ac:dyDescent="0.25">
      <c r="A179" t="str">
        <f>'PWE-Ausw'!E54</f>
        <v>ja</v>
      </c>
      <c r="B179" t="e">
        <f>'PWE-Ausw'!F54</f>
        <v>#N/A</v>
      </c>
      <c r="C179" s="19" t="e">
        <f t="shared" si="5"/>
        <v>#N/A</v>
      </c>
    </row>
    <row r="180" spans="1:3" x14ac:dyDescent="0.25">
      <c r="C180" s="19"/>
    </row>
    <row r="181" spans="1:3" x14ac:dyDescent="0.25">
      <c r="A181" s="1" t="str">
        <f>'PWE-Ausw'!B55</f>
        <v>während der Familienphase Erfahrungen in einem Minijob gemacht</v>
      </c>
      <c r="C181" s="19"/>
    </row>
    <row r="182" spans="1:3" x14ac:dyDescent="0.25">
      <c r="A182" t="str">
        <f>'PWE-Ausw'!E55</f>
        <v>keine Angabe</v>
      </c>
      <c r="B182" t="e">
        <f>'PWE-Ausw'!F55</f>
        <v>#N/A</v>
      </c>
      <c r="C182" s="19" t="e">
        <f t="shared" si="5"/>
        <v>#N/A</v>
      </c>
    </row>
    <row r="183" spans="1:3" x14ac:dyDescent="0.25">
      <c r="A183" t="str">
        <f>'PWE-Ausw'!E56</f>
        <v>nein</v>
      </c>
      <c r="B183" t="e">
        <f>'PWE-Ausw'!F56</f>
        <v>#N/A</v>
      </c>
      <c r="C183" s="19" t="e">
        <f t="shared" ref="C183:C214" si="6">B183/$B$12</f>
        <v>#N/A</v>
      </c>
    </row>
    <row r="184" spans="1:3" x14ac:dyDescent="0.25">
      <c r="A184" t="str">
        <f>'PWE-Ausw'!E57</f>
        <v>ja</v>
      </c>
      <c r="B184" t="e">
        <f>'PWE-Ausw'!F57</f>
        <v>#N/A</v>
      </c>
      <c r="C184" s="19" t="e">
        <f t="shared" si="6"/>
        <v>#N/A</v>
      </c>
    </row>
    <row r="185" spans="1:3" x14ac:dyDescent="0.25">
      <c r="C185" s="19"/>
    </row>
    <row r="186" spans="1:3" x14ac:dyDescent="0.25">
      <c r="A186" s="1" t="str">
        <f>'PWE-Ausw'!B58</f>
        <v>In welchem zeitlichen Umfang möchte die/der Teilnehmende einer Beschäftigung nachgehen</v>
      </c>
      <c r="C186" s="19"/>
    </row>
    <row r="187" spans="1:3" x14ac:dyDescent="0.25">
      <c r="A187" t="str">
        <f>'PWE-Ausw'!E59</f>
        <v>Über 75% der Regelarbeitszeit</v>
      </c>
      <c r="B187" t="e">
        <f>'PWE-Ausw'!F59</f>
        <v>#N/A</v>
      </c>
      <c r="C187" s="19" t="e">
        <f t="shared" si="6"/>
        <v>#N/A</v>
      </c>
    </row>
    <row r="188" spans="1:3" x14ac:dyDescent="0.25">
      <c r="A188" t="str">
        <f>'PWE-Ausw'!E60</f>
        <v>Über 50% bis 75% der Regelarbeitszeit</v>
      </c>
      <c r="B188" t="e">
        <f>'PWE-Ausw'!F60</f>
        <v>#N/A</v>
      </c>
      <c r="C188" s="19" t="e">
        <f t="shared" si="6"/>
        <v>#N/A</v>
      </c>
    </row>
    <row r="189" spans="1:3" x14ac:dyDescent="0.25">
      <c r="A189" t="str">
        <f>'PWE-Ausw'!E61</f>
        <v>50% der Regelarbeitszeit</v>
      </c>
      <c r="B189" t="e">
        <f>'PWE-Ausw'!F61</f>
        <v>#N/A</v>
      </c>
      <c r="C189" s="19" t="e">
        <f t="shared" si="6"/>
        <v>#N/A</v>
      </c>
    </row>
    <row r="190" spans="1:3" x14ac:dyDescent="0.25">
      <c r="A190" t="str">
        <f>'PWE-Ausw'!E62</f>
        <v>Weniger als 50% der Regelarbeitszeit</v>
      </c>
      <c r="B190" t="e">
        <f>'PWE-Ausw'!F62</f>
        <v>#N/A</v>
      </c>
      <c r="C190" s="19" t="e">
        <f t="shared" si="6"/>
        <v>#N/A</v>
      </c>
    </row>
    <row r="191" spans="1:3" x14ac:dyDescent="0.25">
      <c r="A191" t="str">
        <f>'PWE-Ausw'!E63</f>
        <v>Noch nicht sicher</v>
      </c>
      <c r="B191" t="e">
        <f>'PWE-Ausw'!F63</f>
        <v>#N/A</v>
      </c>
      <c r="C191" s="19" t="e">
        <f t="shared" si="6"/>
        <v>#N/A</v>
      </c>
    </row>
    <row r="192" spans="1:3" x14ac:dyDescent="0.25">
      <c r="C192" s="19"/>
    </row>
    <row r="193" spans="1:3" ht="18.75" x14ac:dyDescent="0.3">
      <c r="A193" s="22" t="s">
        <v>353</v>
      </c>
      <c r="C193" s="19"/>
    </row>
    <row r="194" spans="1:3" x14ac:dyDescent="0.25">
      <c r="A194" s="1" t="str">
        <f>'PWE-Ausw'!B64</f>
        <v>HDL beansprucht</v>
      </c>
      <c r="C194" s="19"/>
    </row>
    <row r="195" spans="1:3" x14ac:dyDescent="0.25">
      <c r="A195" t="str">
        <f>'PWE-Ausw'!E65</f>
        <v>nein</v>
      </c>
      <c r="B195" t="e">
        <f>'PWE-Ausw'!F65</f>
        <v>#N/A</v>
      </c>
      <c r="C195" s="19" t="e">
        <f t="shared" si="6"/>
        <v>#N/A</v>
      </c>
    </row>
    <row r="196" spans="1:3" x14ac:dyDescent="0.25">
      <c r="A196" t="str">
        <f>'PWE-Ausw'!E66</f>
        <v>ja</v>
      </c>
      <c r="B196" t="e">
        <f>'PWE-Ausw'!F66</f>
        <v>#N/A</v>
      </c>
      <c r="C196" s="19" t="e">
        <f t="shared" si="6"/>
        <v>#N/A</v>
      </c>
    </row>
    <row r="197" spans="1:3" x14ac:dyDescent="0.25">
      <c r="C197" s="19"/>
    </row>
    <row r="198" spans="1:3" x14ac:dyDescent="0.25">
      <c r="A198" s="1" t="str">
        <f>'PWE-Ausw'!B67</f>
        <v>HDL vorstellbar</v>
      </c>
      <c r="C198" s="19"/>
    </row>
    <row r="199" spans="1:3" x14ac:dyDescent="0.25">
      <c r="A199" t="str">
        <f>'PWE-Ausw'!E67</f>
        <v>keine Angabe</v>
      </c>
      <c r="B199" t="e">
        <f>'PWE-Ausw'!F67</f>
        <v>#N/A</v>
      </c>
      <c r="C199" s="19" t="e">
        <f t="shared" si="6"/>
        <v>#N/A</v>
      </c>
    </row>
    <row r="200" spans="1:3" x14ac:dyDescent="0.25">
      <c r="A200" t="str">
        <f>'PWE-Ausw'!E68</f>
        <v>unbekannt</v>
      </c>
      <c r="B200" t="e">
        <f>'PWE-Ausw'!F68</f>
        <v>#N/A</v>
      </c>
      <c r="C200" s="19" t="e">
        <f t="shared" si="6"/>
        <v>#N/A</v>
      </c>
    </row>
    <row r="201" spans="1:3" x14ac:dyDescent="0.25">
      <c r="A201" t="str">
        <f>'PWE-Ausw'!E69</f>
        <v>ja</v>
      </c>
      <c r="B201" t="e">
        <f>'PWE-Ausw'!F69</f>
        <v>#N/A</v>
      </c>
      <c r="C201" s="19" t="e">
        <f t="shared" si="6"/>
        <v>#N/A</v>
      </c>
    </row>
    <row r="202" spans="1:3" x14ac:dyDescent="0.25">
      <c r="A202" t="str">
        <f>'PWE-Ausw'!E70</f>
        <v>nein</v>
      </c>
      <c r="B202" t="e">
        <f>'PWE-Ausw'!F70</f>
        <v>#N/A</v>
      </c>
      <c r="C202" s="19" t="e">
        <f t="shared" si="6"/>
        <v>#N/A</v>
      </c>
    </row>
    <row r="203" spans="1:3" x14ac:dyDescent="0.25">
      <c r="A203" t="str">
        <f>'PWE-Ausw'!E71</f>
        <v>unsicher</v>
      </c>
      <c r="B203" t="e">
        <f>'PWE-Ausw'!F71</f>
        <v>#N/A</v>
      </c>
      <c r="C203" s="19" t="e">
        <f t="shared" si="6"/>
        <v>#N/A</v>
      </c>
    </row>
    <row r="204" spans="1:3" x14ac:dyDescent="0.25">
      <c r="C204" s="19"/>
    </row>
    <row r="205" spans="1:3" x14ac:dyDescent="0.25">
      <c r="A205" s="1" t="str">
        <f>'PWE-Ausw'!B72</f>
        <v>Partner/in ist eingebunden</v>
      </c>
      <c r="C205" s="19"/>
    </row>
    <row r="206" spans="1:3" x14ac:dyDescent="0.25">
      <c r="A206" t="str">
        <f>'PWE-Ausw'!E73</f>
        <v>nein</v>
      </c>
      <c r="B206" t="e">
        <f>'PWE-Ausw'!F73</f>
        <v>#N/A</v>
      </c>
      <c r="C206" s="19" t="e">
        <f t="shared" si="6"/>
        <v>#N/A</v>
      </c>
    </row>
    <row r="207" spans="1:3" x14ac:dyDescent="0.25">
      <c r="A207" t="str">
        <f>'PWE-Ausw'!E74</f>
        <v>ja</v>
      </c>
      <c r="B207" t="e">
        <f>'PWE-Ausw'!F74</f>
        <v>#N/A</v>
      </c>
      <c r="C207" s="19" t="e">
        <f t="shared" si="6"/>
        <v>#N/A</v>
      </c>
    </row>
    <row r="208" spans="1:3" x14ac:dyDescent="0.25">
      <c r="A208" t="str">
        <f>'PWE-Ausw'!E75</f>
        <v>nicht möglich</v>
      </c>
      <c r="B208" t="e">
        <f>'PWE-Ausw'!F75</f>
        <v>#N/A</v>
      </c>
      <c r="C208" s="19" t="e">
        <f t="shared" si="6"/>
        <v>#N/A</v>
      </c>
    </row>
    <row r="209" spans="1:3" x14ac:dyDescent="0.25">
      <c r="C209" s="19"/>
    </row>
    <row r="210" spans="1:3" x14ac:dyDescent="0.25">
      <c r="A210" s="1" t="str">
        <f>'PWE-Ausw'!B76</f>
        <v>Partner/in einbinden</v>
      </c>
      <c r="C210" s="19"/>
    </row>
    <row r="211" spans="1:3" x14ac:dyDescent="0.25">
      <c r="A211" t="str">
        <f>'PWE-Ausw'!E76</f>
        <v>keine Angabe</v>
      </c>
      <c r="B211" t="e">
        <f>'PWE-Ausw'!F76</f>
        <v>#N/A</v>
      </c>
      <c r="C211" s="19" t="e">
        <f t="shared" si="6"/>
        <v>#N/A</v>
      </c>
    </row>
    <row r="212" spans="1:3" x14ac:dyDescent="0.25">
      <c r="A212" t="str">
        <f>'PWE-Ausw'!E77</f>
        <v>ja</v>
      </c>
      <c r="B212" t="e">
        <f>'PWE-Ausw'!F77</f>
        <v>#N/A</v>
      </c>
      <c r="C212" s="19" t="e">
        <f t="shared" si="6"/>
        <v>#N/A</v>
      </c>
    </row>
    <row r="213" spans="1:3" x14ac:dyDescent="0.25">
      <c r="A213" t="str">
        <f>'PWE-Ausw'!E78</f>
        <v>nein</v>
      </c>
      <c r="B213" t="e">
        <f>'PWE-Ausw'!F78</f>
        <v>#N/A</v>
      </c>
      <c r="C213" s="19" t="e">
        <f t="shared" si="6"/>
        <v>#N/A</v>
      </c>
    </row>
    <row r="214" spans="1:3" x14ac:dyDescent="0.25">
      <c r="A214" t="str">
        <f>'PWE-Ausw'!E79</f>
        <v>unsicher</v>
      </c>
      <c r="B214" t="e">
        <f>'PWE-Ausw'!F79</f>
        <v>#N/A</v>
      </c>
      <c r="C214" s="19" t="e">
        <f t="shared" si="6"/>
        <v>#N/A</v>
      </c>
    </row>
    <row r="215" spans="1:3" x14ac:dyDescent="0.25">
      <c r="C215" s="19"/>
    </row>
    <row r="216" spans="1:3" x14ac:dyDescent="0.25">
      <c r="C216" s="19"/>
    </row>
    <row r="217" spans="1:3" ht="18.75" x14ac:dyDescent="0.3">
      <c r="A217" s="22" t="s">
        <v>354</v>
      </c>
      <c r="C217" s="19"/>
    </row>
    <row r="218" spans="1:3" x14ac:dyDescent="0.25">
      <c r="C218" s="19"/>
    </row>
    <row r="219" spans="1:3" x14ac:dyDescent="0.25">
      <c r="C219" s="19"/>
    </row>
    <row r="220" spans="1:3" x14ac:dyDescent="0.25">
      <c r="C220" s="19"/>
    </row>
    <row r="221" spans="1:3" x14ac:dyDescent="0.25">
      <c r="C221" s="19"/>
    </row>
    <row r="222" spans="1:3" x14ac:dyDescent="0.25">
      <c r="C222" s="19"/>
    </row>
    <row r="223" spans="1:3" x14ac:dyDescent="0.25">
      <c r="C223" s="19"/>
    </row>
    <row r="224" spans="1:3" x14ac:dyDescent="0.25">
      <c r="C224" s="19"/>
    </row>
    <row r="225" spans="3:3" x14ac:dyDescent="0.25">
      <c r="C225" s="19"/>
    </row>
    <row r="226" spans="3:3" x14ac:dyDescent="0.25">
      <c r="C226" s="19"/>
    </row>
    <row r="227" spans="3:3" x14ac:dyDescent="0.25">
      <c r="C227" s="19"/>
    </row>
    <row r="228" spans="3:3" x14ac:dyDescent="0.25">
      <c r="C228" s="19"/>
    </row>
    <row r="229" spans="3:3" x14ac:dyDescent="0.25">
      <c r="C229" s="19"/>
    </row>
    <row r="230" spans="3:3" x14ac:dyDescent="0.25">
      <c r="C230" s="19"/>
    </row>
    <row r="231" spans="3:3" x14ac:dyDescent="0.25">
      <c r="C231" s="19"/>
    </row>
    <row r="232" spans="3:3" x14ac:dyDescent="0.25">
      <c r="C232" s="19"/>
    </row>
    <row r="233" spans="3:3" x14ac:dyDescent="0.25">
      <c r="C233" s="19"/>
    </row>
    <row r="234" spans="3:3" x14ac:dyDescent="0.25">
      <c r="C234" s="19"/>
    </row>
    <row r="235" spans="3:3" x14ac:dyDescent="0.25">
      <c r="C235" s="19"/>
    </row>
    <row r="236" spans="3:3" x14ac:dyDescent="0.25">
      <c r="C236" s="19"/>
    </row>
    <row r="237" spans="3:3" x14ac:dyDescent="0.25">
      <c r="C237" s="19"/>
    </row>
    <row r="238" spans="3:3" x14ac:dyDescent="0.25">
      <c r="C238" s="19"/>
    </row>
    <row r="239" spans="3:3" x14ac:dyDescent="0.25">
      <c r="C239" s="19"/>
    </row>
    <row r="240" spans="3:3" x14ac:dyDescent="0.25">
      <c r="C240" s="19"/>
    </row>
    <row r="241" spans="1:3" x14ac:dyDescent="0.25">
      <c r="C241" s="19"/>
    </row>
    <row r="242" spans="1:3" x14ac:dyDescent="0.25">
      <c r="C242" s="19"/>
    </row>
    <row r="243" spans="1:3" x14ac:dyDescent="0.25">
      <c r="C243" s="19"/>
    </row>
    <row r="244" spans="1:3" x14ac:dyDescent="0.25">
      <c r="C244" s="19"/>
    </row>
    <row r="245" spans="1:3" x14ac:dyDescent="0.25">
      <c r="C245" s="19"/>
    </row>
    <row r="246" spans="1:3" x14ac:dyDescent="0.25">
      <c r="C246" s="19"/>
    </row>
    <row r="247" spans="1:3" x14ac:dyDescent="0.25">
      <c r="C247" s="19"/>
    </row>
    <row r="248" spans="1:3" ht="99.75" customHeight="1" x14ac:dyDescent="0.25">
      <c r="C248" s="19"/>
    </row>
    <row r="249" spans="1:3" ht="18.75" x14ac:dyDescent="0.3">
      <c r="A249" s="46" t="s">
        <v>147</v>
      </c>
      <c r="B249" s="63" t="str">
        <f>CONCATENATE("Austritte: ",B13)</f>
        <v>Austritte: 1</v>
      </c>
      <c r="C249" s="63"/>
    </row>
    <row r="250" spans="1:3" ht="18.75" x14ac:dyDescent="0.3">
      <c r="A250" s="41" t="s">
        <v>125</v>
      </c>
      <c r="B250" s="43"/>
      <c r="C250" s="43"/>
    </row>
    <row r="251" spans="1:3" x14ac:dyDescent="0.25">
      <c r="A251" s="1" t="str">
        <f>'ESF-Ausw'!A93</f>
        <v>Vorzeitig ausgetreten</v>
      </c>
      <c r="B251" s="24" t="e">
        <f>'ESF-Ausw'!E95</f>
        <v>#N/A</v>
      </c>
      <c r="C251" s="19" t="e">
        <f>B251/$B$13</f>
        <v>#N/A</v>
      </c>
    </row>
    <row r="252" spans="1:3" x14ac:dyDescent="0.25">
      <c r="A252" s="1"/>
      <c r="B252" s="24"/>
      <c r="C252" s="19"/>
    </row>
    <row r="253" spans="1:3" ht="18.75" x14ac:dyDescent="0.3">
      <c r="A253" s="22" t="s">
        <v>157</v>
      </c>
      <c r="B253" s="24"/>
      <c r="C253" s="19"/>
    </row>
    <row r="254" spans="1:3" x14ac:dyDescent="0.25">
      <c r="A254" s="24" t="str">
        <f>'ESF-Ausw'!A102</f>
        <v>neu arbeitsuchend</v>
      </c>
      <c r="B254" s="24" t="e">
        <f>'ESF-Ausw'!E104</f>
        <v>#N/A</v>
      </c>
      <c r="C254" s="19" t="e">
        <f>B254/$B$13</f>
        <v>#N/A</v>
      </c>
    </row>
    <row r="255" spans="1:3" x14ac:dyDescent="0.25">
      <c r="A255" s="24" t="str">
        <f>'ESF-Ausw'!A99</f>
        <v>in schulischer/beruflicher Bildung</v>
      </c>
      <c r="B255" s="24" t="e">
        <f>'ESF-Ausw'!E101</f>
        <v>#N/A</v>
      </c>
      <c r="C255" s="19" t="e">
        <f t="shared" ref="C255:C256" si="7">B255/$B$13</f>
        <v>#N/A</v>
      </c>
    </row>
    <row r="256" spans="1:3" x14ac:dyDescent="0.25">
      <c r="A256" s="24" t="str">
        <f>'ESF-Ausw'!A105</f>
        <v>Qualifizierung erhalten</v>
      </c>
      <c r="B256" s="24" t="e">
        <f>'ESF-Ausw'!E107</f>
        <v>#N/A</v>
      </c>
      <c r="C256" s="19" t="e">
        <f t="shared" si="7"/>
        <v>#N/A</v>
      </c>
    </row>
    <row r="257" spans="1:3" x14ac:dyDescent="0.25">
      <c r="A257" s="24" t="str">
        <f>'ESF-Ausw'!A96</f>
        <v>Arbeit aufgenommen oder selbstständig</v>
      </c>
      <c r="B257" s="24" t="e">
        <f>'ESF-Ausw'!E98</f>
        <v>#N/A</v>
      </c>
      <c r="C257" s="19" t="e">
        <f>B257/$B$13</f>
        <v>#N/A</v>
      </c>
    </row>
    <row r="258" spans="1:3" x14ac:dyDescent="0.25">
      <c r="A258" s="24" t="str">
        <f>'PWE-Ausw'!B140</f>
        <v>Übergang von geringfügiger in sv-pfl. Beschäftigung</v>
      </c>
      <c r="B258" s="24" t="e">
        <f>'PWE-Ausw'!F143</f>
        <v>#N/A</v>
      </c>
      <c r="C258" s="19" t="e">
        <f>B258/$B$13</f>
        <v>#N/A</v>
      </c>
    </row>
    <row r="259" spans="1:3" x14ac:dyDescent="0.25">
      <c r="A259" s="24"/>
      <c r="B259" s="24"/>
      <c r="C259" s="19"/>
    </row>
    <row r="260" spans="1:3" ht="18.75" x14ac:dyDescent="0.3">
      <c r="A260" s="22" t="s">
        <v>158</v>
      </c>
      <c r="B260" s="24"/>
      <c r="C260" s="19"/>
    </row>
    <row r="261" spans="1:3" x14ac:dyDescent="0.25">
      <c r="A261" s="44" t="str">
        <f>'ESF-Ausw'!A149</f>
        <v>Nichterwerbstätige TN, die neu auf Arbeitsuche sind</v>
      </c>
      <c r="B261" s="44" t="e">
        <f>'ESF-Ausw'!E149</f>
        <v>#N/A</v>
      </c>
      <c r="C261" s="19" t="e">
        <f>B261/Überblick!$B$13</f>
        <v>#N/A</v>
      </c>
    </row>
    <row r="262" spans="1:3" x14ac:dyDescent="0.25">
      <c r="A262" s="44" t="str">
        <f>'ESF-Ausw'!A152</f>
        <v>TN, die eine schulische/berufliche Bildung absolvieren</v>
      </c>
      <c r="B262" s="44" t="e">
        <f>'ESF-Ausw'!E152</f>
        <v>#N/A</v>
      </c>
      <c r="C262" s="19" t="e">
        <f>B262/Überblick!$B$13</f>
        <v>#N/A</v>
      </c>
    </row>
    <row r="263" spans="1:3" x14ac:dyDescent="0.25">
      <c r="A263" s="44" t="str">
        <f>'ESF-Ausw'!A155</f>
        <v>TN, die eine Qualifizierung erlangen</v>
      </c>
      <c r="B263" s="44" t="e">
        <f>'ESF-Ausw'!E155</f>
        <v>#N/A</v>
      </c>
      <c r="C263" s="19" t="e">
        <f>B263/Überblick!$B$13</f>
        <v>#N/A</v>
      </c>
    </row>
    <row r="264" spans="1:3" x14ac:dyDescent="0.25">
      <c r="A264" s="44" t="str">
        <f>'ESF-Ausw'!A158</f>
        <v>TN, die einen Arbeitsplatz haben, einschließlich Selbständige</v>
      </c>
      <c r="B264" s="44" t="e">
        <f>'ESF-Ausw'!E158</f>
        <v>#N/A</v>
      </c>
      <c r="C264" s="19" t="e">
        <f>B264/Überblick!$B$13</f>
        <v>#N/A</v>
      </c>
    </row>
    <row r="265" spans="1:3" ht="32.25" customHeight="1" x14ac:dyDescent="0.25">
      <c r="A265" s="48" t="str">
        <f>'ESF-Ausw'!A164</f>
        <v>TN, die nach ihrer Teilnahme einen Arbeitsplatz haben, auf Arbeitsuche sind oder für den Arbeitsmarkt aktiviert wurden (A2.1)</v>
      </c>
      <c r="B265" t="e">
        <f>'ESF-Ausw'!E164</f>
        <v>#N/A</v>
      </c>
      <c r="C265" s="19" t="e">
        <f>B265/Überblick!$B$13</f>
        <v>#N/A</v>
      </c>
    </row>
    <row r="267" spans="1:3" ht="18.75" x14ac:dyDescent="0.3">
      <c r="A267" s="41" t="s">
        <v>355</v>
      </c>
      <c r="B267" s="43"/>
      <c r="C267" s="43"/>
    </row>
    <row r="268" spans="1:3" x14ac:dyDescent="0.25">
      <c r="A268" s="1" t="str">
        <f>'PWE-Ausw'!B140</f>
        <v>Übergang von geringfügiger in sv-pfl. Beschäftigung</v>
      </c>
      <c r="B268" s="24"/>
      <c r="C268" s="19"/>
    </row>
    <row r="269" spans="1:3" x14ac:dyDescent="0.25">
      <c r="A269" s="24" t="str">
        <f>'PWE-Ausw'!E140</f>
        <v>Nicht angegeben</v>
      </c>
      <c r="B269" s="24" t="e">
        <f>'PWE-Ausw'!F140</f>
        <v>#N/A</v>
      </c>
      <c r="C269" s="19" t="e">
        <f>B269/Überblick!$B$13</f>
        <v>#N/A</v>
      </c>
    </row>
    <row r="270" spans="1:3" x14ac:dyDescent="0.25">
      <c r="A270" s="24" t="str">
        <f>'PWE-Ausw'!E141</f>
        <v>Nein</v>
      </c>
      <c r="B270" s="24" t="e">
        <f>'PWE-Ausw'!F141</f>
        <v>#N/A</v>
      </c>
      <c r="C270" s="19" t="e">
        <f>B270/Überblick!$B$13</f>
        <v>#N/A</v>
      </c>
    </row>
    <row r="271" spans="1:3" x14ac:dyDescent="0.25">
      <c r="A271" s="24" t="str">
        <f>'PWE-Ausw'!E142</f>
        <v>Ja</v>
      </c>
      <c r="B271" s="24" t="e">
        <f>'PWE-Ausw'!F142</f>
        <v>#N/A</v>
      </c>
      <c r="C271" s="19" t="e">
        <f>B271/Überblick!$B$13</f>
        <v>#N/A</v>
      </c>
    </row>
    <row r="272" spans="1:3" x14ac:dyDescent="0.25">
      <c r="A272" s="24" t="str">
        <f>'PWE-Ausw'!E143</f>
        <v>Nicht erhoben</v>
      </c>
      <c r="B272" s="24" t="e">
        <f>'PWE-Ausw'!F143</f>
        <v>#N/A</v>
      </c>
      <c r="C272" s="19" t="e">
        <f>B272/Überblick!$B$13</f>
        <v>#N/A</v>
      </c>
    </row>
    <row r="273" spans="1:3" x14ac:dyDescent="0.25">
      <c r="A273" s="24"/>
      <c r="B273" s="24"/>
      <c r="C273" s="19"/>
    </row>
    <row r="274" spans="1:3" x14ac:dyDescent="0.25">
      <c r="A274" s="1" t="str">
        <f>'PWE-Ausw'!B144</f>
        <v>Erwerbsvolumen wurde</v>
      </c>
      <c r="B274" s="24"/>
      <c r="C274" s="19"/>
    </row>
    <row r="275" spans="1:3" x14ac:dyDescent="0.25">
      <c r="A275" s="24" t="str">
        <f>'PWE-Ausw'!E143</f>
        <v>Nicht erhoben</v>
      </c>
      <c r="B275" s="24" t="e">
        <f>'PWE-Ausw'!F143</f>
        <v>#N/A</v>
      </c>
      <c r="C275" s="19" t="e">
        <f>B275/Überblick!$B$13</f>
        <v>#N/A</v>
      </c>
    </row>
    <row r="276" spans="1:3" x14ac:dyDescent="0.25">
      <c r="A276" s="24" t="str">
        <f>'PWE-Ausw'!E144</f>
        <v>keine Angabe</v>
      </c>
      <c r="B276" s="24" t="e">
        <f>'PWE-Ausw'!F144</f>
        <v>#N/A</v>
      </c>
      <c r="C276" s="19" t="e">
        <f>B276/Überblick!$B$13</f>
        <v>#N/A</v>
      </c>
    </row>
    <row r="277" spans="1:3" x14ac:dyDescent="0.25">
      <c r="A277" s="24" t="str">
        <f>'PWE-Ausw'!E145</f>
        <v>erhöht</v>
      </c>
      <c r="B277" s="24" t="e">
        <f>'PWE-Ausw'!F145</f>
        <v>#N/A</v>
      </c>
      <c r="C277" s="19" t="e">
        <f>B277/Überblick!$B$13</f>
        <v>#N/A</v>
      </c>
    </row>
    <row r="278" spans="1:3" x14ac:dyDescent="0.25">
      <c r="A278" s="24" t="str">
        <f>'PWE-Ausw'!E146</f>
        <v>erhalten</v>
      </c>
      <c r="B278" s="24" t="e">
        <f>'PWE-Ausw'!F146</f>
        <v>#N/A</v>
      </c>
      <c r="C278" s="19" t="e">
        <f>B278/Überblick!$B$13</f>
        <v>#N/A</v>
      </c>
    </row>
    <row r="279" spans="1:3" x14ac:dyDescent="0.25">
      <c r="A279" s="24" t="str">
        <f>'PWE-Ausw'!E147</f>
        <v>verringert</v>
      </c>
      <c r="B279" s="24" t="e">
        <f>'PWE-Ausw'!F147</f>
        <v>#N/A</v>
      </c>
      <c r="C279" s="19" t="e">
        <f>B279/Überblick!$B$13</f>
        <v>#N/A</v>
      </c>
    </row>
    <row r="280" spans="1:3" x14ac:dyDescent="0.25">
      <c r="A280" s="24"/>
      <c r="B280" s="24"/>
      <c r="C280" s="19"/>
    </row>
    <row r="281" spans="1:3" x14ac:dyDescent="0.25">
      <c r="A281" s="1" t="str">
        <f>'PWE-Ausw'!B148</f>
        <v>Falls Verweildauer im Projekt größer als 7 Monate</v>
      </c>
      <c r="B281" s="24"/>
      <c r="C281" s="19"/>
    </row>
    <row r="282" spans="1:3" x14ac:dyDescent="0.25">
      <c r="A282" s="24" t="str">
        <f>'PWE-Ausw'!E148</f>
        <v>keine Angabe</v>
      </c>
      <c r="B282" s="24" t="e">
        <f>'PWE-Ausw'!F148</f>
        <v>#N/A</v>
      </c>
      <c r="C282" s="19" t="e">
        <f>B282/Überblick!$B$13</f>
        <v>#N/A</v>
      </c>
    </row>
    <row r="283" spans="1:3" x14ac:dyDescent="0.25">
      <c r="A283" s="24" t="str">
        <f>'PWE-Ausw'!E149</f>
        <v>Umschulung</v>
      </c>
      <c r="B283" s="24">
        <f>'PWE-Ausw'!F149</f>
        <v>0</v>
      </c>
      <c r="C283" s="19">
        <f>B283/Überblick!$B$13</f>
        <v>0</v>
      </c>
    </row>
    <row r="284" spans="1:3" x14ac:dyDescent="0.25">
      <c r="A284" s="24" t="str">
        <f>'PWE-Ausw'!E150</f>
        <v>Qualifizierung</v>
      </c>
      <c r="B284" s="24">
        <f>'PWE-Ausw'!F150</f>
        <v>0</v>
      </c>
      <c r="C284" s="19">
        <f>B284/Überblick!$B$13</f>
        <v>0</v>
      </c>
    </row>
    <row r="285" spans="1:3" x14ac:dyDescent="0.25">
      <c r="A285" s="24" t="str">
        <f>'PWE-Ausw'!E151</f>
        <v>Sonstiges</v>
      </c>
      <c r="B285" s="24">
        <f>'PWE-Ausw'!F151</f>
        <v>0</v>
      </c>
      <c r="C285" s="19">
        <f>B285/Überblick!$B$13</f>
        <v>0</v>
      </c>
    </row>
    <row r="286" spans="1:3" x14ac:dyDescent="0.25">
      <c r="A286" s="24" t="str">
        <f>'PWE-Ausw'!E152</f>
        <v xml:space="preserve">trifft nicht zu </v>
      </c>
      <c r="B286" s="24">
        <f>'PWE-Ausw'!F152</f>
        <v>0</v>
      </c>
      <c r="C286" s="19">
        <f>B286/Überblick!$B$13</f>
        <v>0</v>
      </c>
    </row>
    <row r="287" spans="1:3" x14ac:dyDescent="0.25">
      <c r="A287" s="24"/>
      <c r="B287" s="24"/>
      <c r="C287" s="19">
        <f>B287/Überblick!$B$13</f>
        <v>0</v>
      </c>
    </row>
    <row r="288" spans="1:3" x14ac:dyDescent="0.25">
      <c r="A288" s="1" t="str">
        <f>'PWE-Ausw'!B153</f>
        <v>Basismodule/Orientierung: Einsatz von Basismodulen zur Bedarfsklärung und Zielentwicklung</v>
      </c>
      <c r="B288" s="24"/>
      <c r="C288" s="19">
        <f>B288/Überblick!$B$13</f>
        <v>0</v>
      </c>
    </row>
    <row r="289" spans="1:3" x14ac:dyDescent="0.25">
      <c r="A289" s="24" t="str">
        <f>'PWE-Ausw'!E153</f>
        <v>keine Angabe</v>
      </c>
      <c r="B289" s="24" t="e">
        <f>'PWE-Ausw'!F153</f>
        <v>#N/A</v>
      </c>
      <c r="C289" s="19" t="e">
        <f>B289/Überblick!$B$13</f>
        <v>#N/A</v>
      </c>
    </row>
    <row r="290" spans="1:3" x14ac:dyDescent="0.25">
      <c r="A290" s="24" t="str">
        <f>'PWE-Ausw'!E154</f>
        <v>Kontextklärung</v>
      </c>
      <c r="B290" s="24">
        <f>'PWE-Ausw'!F154</f>
        <v>0</v>
      </c>
      <c r="C290" s="19">
        <f>B290/Überblick!$B$13</f>
        <v>0</v>
      </c>
    </row>
    <row r="291" spans="1:3" x14ac:dyDescent="0.25">
      <c r="A291" s="24" t="str">
        <f>'PWE-Ausw'!E155</f>
        <v>Kompetenzklärung</v>
      </c>
      <c r="B291" s="24">
        <f>'PWE-Ausw'!F155</f>
        <v>0</v>
      </c>
      <c r="C291" s="19">
        <f>B291/Überblick!$B$13</f>
        <v>0</v>
      </c>
    </row>
    <row r="292" spans="1:3" x14ac:dyDescent="0.25">
      <c r="A292" s="24" t="str">
        <f>'PWE-Ausw'!E156</f>
        <v>Berufsorientierung</v>
      </c>
      <c r="B292" s="24">
        <f>'PWE-Ausw'!F156</f>
        <v>0</v>
      </c>
      <c r="C292" s="19">
        <f>B292/Überblick!$B$13</f>
        <v>0</v>
      </c>
    </row>
    <row r="293" spans="1:3" x14ac:dyDescent="0.25">
      <c r="A293" s="24" t="str">
        <f>'PWE-Ausw'!E157</f>
        <v>Weitere/andere</v>
      </c>
      <c r="B293" s="24">
        <f>'PWE-Ausw'!F157</f>
        <v>0</v>
      </c>
      <c r="C293" s="19">
        <f>B293/Überblick!$B$13</f>
        <v>0</v>
      </c>
    </row>
    <row r="294" spans="1:3" x14ac:dyDescent="0.25">
      <c r="A294" s="24"/>
      <c r="B294" s="24"/>
      <c r="C294" s="19"/>
    </row>
    <row r="295" spans="1:3" x14ac:dyDescent="0.25">
      <c r="A295" s="1" t="str">
        <f>'PWE-Ausw'!B158</f>
        <v>arbeitsmarktbezogen</v>
      </c>
      <c r="B295" s="24"/>
      <c r="C295" s="19"/>
    </row>
    <row r="296" spans="1:3" x14ac:dyDescent="0.25">
      <c r="A296" s="24" t="str">
        <f>'PWE-Ausw'!E158</f>
        <v>keine Angabe</v>
      </c>
      <c r="B296" s="24" t="e">
        <f>'PWE-Ausw'!F158</f>
        <v>#N/A</v>
      </c>
      <c r="C296" s="19" t="e">
        <f>B296/Überblick!$B$13</f>
        <v>#N/A</v>
      </c>
    </row>
    <row r="297" spans="1:3" x14ac:dyDescent="0.25">
      <c r="A297" s="24" t="str">
        <f>'PWE-Ausw'!E159</f>
        <v>Selbstmarketing, Talentmarketing, Stellenrecherche</v>
      </c>
      <c r="B297" s="24">
        <f>'PWE-Ausw'!F159</f>
        <v>0</v>
      </c>
      <c r="C297" s="19">
        <f>B297/Überblick!$B$13</f>
        <v>0</v>
      </c>
    </row>
    <row r="298" spans="1:3" x14ac:dyDescent="0.25">
      <c r="A298" s="24" t="str">
        <f>'PWE-Ausw'!E160</f>
        <v>Bewerbungsmodule, Bewerbungscoaching, Gehaltsverhandlungen</v>
      </c>
      <c r="B298" s="24">
        <f>'PWE-Ausw'!F160</f>
        <v>0</v>
      </c>
      <c r="C298" s="19">
        <f>B298/Überblick!$B$13</f>
        <v>0</v>
      </c>
    </row>
    <row r="299" spans="1:3" x14ac:dyDescent="0.25">
      <c r="A299" s="24" t="str">
        <f>'PWE-Ausw'!E161</f>
        <v>Existenzgründungsseminare</v>
      </c>
      <c r="B299" s="24">
        <f>'PWE-Ausw'!F161</f>
        <v>0</v>
      </c>
      <c r="C299" s="19">
        <f>B299/Überblick!$B$13</f>
        <v>0</v>
      </c>
    </row>
    <row r="300" spans="1:3" x14ac:dyDescent="0.25">
      <c r="A300" s="24" t="str">
        <f>'PWE-Ausw'!E162</f>
        <v>Training berufsrelevanter Basiskompetenzen</v>
      </c>
      <c r="B300" s="24">
        <f>'PWE-Ausw'!F162</f>
        <v>0</v>
      </c>
      <c r="C300" s="19">
        <f>B300/Überblick!$B$13</f>
        <v>0</v>
      </c>
    </row>
    <row r="301" spans="1:3" x14ac:dyDescent="0.25">
      <c r="A301" s="24" t="str">
        <f>'PWE-Ausw'!E163</f>
        <v>Weitere/andere</v>
      </c>
      <c r="B301" s="24">
        <f>'PWE-Ausw'!F163</f>
        <v>0</v>
      </c>
      <c r="C301" s="19">
        <f>B301/Überblick!$B$13</f>
        <v>0</v>
      </c>
    </row>
    <row r="302" spans="1:3" ht="11.25" customHeight="1" x14ac:dyDescent="0.25">
      <c r="A302" s="24"/>
      <c r="B302" s="24"/>
      <c r="C302" s="19"/>
    </row>
    <row r="303" spans="1:3" x14ac:dyDescent="0.25">
      <c r="A303" s="1" t="str">
        <f>'PWE-Ausw'!B164</f>
        <v>personenbezogen</v>
      </c>
      <c r="B303" s="24"/>
      <c r="C303" s="19"/>
    </row>
    <row r="304" spans="1:3" x14ac:dyDescent="0.25">
      <c r="A304" s="24" t="str">
        <f>'PWE-Ausw'!E164</f>
        <v>keine Angabe</v>
      </c>
      <c r="B304" s="24" t="e">
        <f>'PWE-Ausw'!F164</f>
        <v>#N/A</v>
      </c>
      <c r="C304" s="19" t="e">
        <f>B304/Überblick!$B$13</f>
        <v>#N/A</v>
      </c>
    </row>
    <row r="305" spans="1:3" x14ac:dyDescent="0.25">
      <c r="A305" s="24" t="str">
        <f>'PWE-Ausw'!E165</f>
        <v>Persönlichkeitsberatung, Training persönlicher und sozialer Kompetenzen</v>
      </c>
      <c r="B305" s="24">
        <f>'PWE-Ausw'!F165</f>
        <v>0</v>
      </c>
      <c r="C305" s="19">
        <f>B305/Überblick!$B$13</f>
        <v>0</v>
      </c>
    </row>
    <row r="306" spans="1:3" x14ac:dyDescent="0.25">
      <c r="A306" s="24" t="str">
        <f>'PWE-Ausw'!E166</f>
        <v>Zeitmanagement</v>
      </c>
      <c r="B306" s="24">
        <f>'PWE-Ausw'!F166</f>
        <v>0</v>
      </c>
      <c r="C306" s="19">
        <f>B306/Überblick!$B$13</f>
        <v>0</v>
      </c>
    </row>
    <row r="307" spans="1:3" x14ac:dyDescent="0.25">
      <c r="A307" s="24" t="str">
        <f>'PWE-Ausw'!E167</f>
        <v>Seminare für und mit (Ehe-)Partnern/-innen/Familienmodule</v>
      </c>
      <c r="B307" s="24">
        <f>'PWE-Ausw'!F167</f>
        <v>0</v>
      </c>
      <c r="C307" s="19">
        <f>B307/Überblick!$B$13</f>
        <v>0</v>
      </c>
    </row>
    <row r="308" spans="1:3" x14ac:dyDescent="0.25">
      <c r="A308" s="24" t="str">
        <f>'PWE-Ausw'!E168</f>
        <v>Weitere/andere</v>
      </c>
      <c r="B308" s="24">
        <f>'PWE-Ausw'!F168</f>
        <v>0</v>
      </c>
      <c r="C308" s="19">
        <f>B308/Überblick!$B$13</f>
        <v>0</v>
      </c>
    </row>
    <row r="309" spans="1:3" x14ac:dyDescent="0.25">
      <c r="A309" s="24"/>
      <c r="B309" s="24"/>
      <c r="C309" s="19"/>
    </row>
    <row r="310" spans="1:3" x14ac:dyDescent="0.25">
      <c r="A310" s="1" t="str">
        <f>'PWE-Ausw'!B169</f>
        <v>Integrationsmaßnahmen</v>
      </c>
      <c r="B310" s="24"/>
      <c r="C310" s="19"/>
    </row>
    <row r="311" spans="1:3" x14ac:dyDescent="0.25">
      <c r="A311" s="24" t="str">
        <f>'PWE-Ausw'!E169</f>
        <v>keine Angabe</v>
      </c>
      <c r="B311" s="24" t="e">
        <f>'PWE-Ausw'!F169</f>
        <v>#N/A</v>
      </c>
      <c r="C311" s="19" t="e">
        <f>B311/Überblick!$B$13</f>
        <v>#N/A</v>
      </c>
    </row>
    <row r="312" spans="1:3" x14ac:dyDescent="0.25">
      <c r="A312" s="24" t="str">
        <f>'PWE-Ausw'!E170</f>
        <v>Praktika, Hospitationen, Mentoring</v>
      </c>
      <c r="B312" s="24">
        <f>'PWE-Ausw'!F170</f>
        <v>0</v>
      </c>
      <c r="C312" s="19">
        <f>B312/Überblick!$B$13</f>
        <v>0</v>
      </c>
    </row>
    <row r="313" spans="1:3" x14ac:dyDescent="0.25">
      <c r="A313" s="24" t="str">
        <f>'PWE-Ausw'!E171</f>
        <v>betriebliche Einarbeitung</v>
      </c>
      <c r="B313" s="24">
        <f>'PWE-Ausw'!F171</f>
        <v>0</v>
      </c>
      <c r="C313" s="19">
        <f>B313/Überblick!$B$13</f>
        <v>0</v>
      </c>
    </row>
    <row r="314" spans="1:3" x14ac:dyDescent="0.25">
      <c r="A314" s="24" t="str">
        <f>'PWE-Ausw'!E172</f>
        <v>Anpassungs-/Umschulungs-/Weiterbildungsmaßnahmen</v>
      </c>
      <c r="B314" s="24">
        <f>'PWE-Ausw'!F172</f>
        <v>0</v>
      </c>
      <c r="C314" s="19">
        <f>B314/Überblick!$B$13</f>
        <v>0</v>
      </c>
    </row>
    <row r="315" spans="1:3" x14ac:dyDescent="0.25">
      <c r="A315" s="24" t="str">
        <f>'PWE-Ausw'!E173</f>
        <v>Weiterbildung in Unternehmen</v>
      </c>
      <c r="B315" s="24">
        <f>'PWE-Ausw'!F173</f>
        <v>0</v>
      </c>
      <c r="C315" s="19">
        <f>B315/Überblick!$B$13</f>
        <v>0</v>
      </c>
    </row>
    <row r="316" spans="1:3" x14ac:dyDescent="0.25">
      <c r="A316" s="24" t="str">
        <f>'PWE-Ausw'!E174</f>
        <v>Weitere/andere</v>
      </c>
      <c r="B316" s="24">
        <f>'PWE-Ausw'!F174</f>
        <v>0</v>
      </c>
      <c r="C316" s="19">
        <f>B316/Überblick!$B$13</f>
        <v>0</v>
      </c>
    </row>
    <row r="317" spans="1:3" x14ac:dyDescent="0.25">
      <c r="A317" s="24"/>
      <c r="B317" s="24"/>
      <c r="C317" s="19"/>
    </row>
    <row r="318" spans="1:3" x14ac:dyDescent="0.25">
      <c r="A318" s="1" t="str">
        <f>'PWE-Ausw'!B175</f>
        <v>Kursteilnahme erfolgreich abgeschlossen</v>
      </c>
      <c r="B318" s="24"/>
      <c r="C318" s="19"/>
    </row>
    <row r="319" spans="1:3" x14ac:dyDescent="0.25">
      <c r="A319" s="24" t="str">
        <f>'PWE-Ausw'!E175</f>
        <v>keine Angabe</v>
      </c>
      <c r="B319" s="24" t="e">
        <f>'PWE-Ausw'!F175</f>
        <v>#N/A</v>
      </c>
      <c r="C319" s="19" t="e">
        <f>B319/Überblick!$B$13</f>
        <v>#N/A</v>
      </c>
    </row>
    <row r="320" spans="1:3" x14ac:dyDescent="0.25">
      <c r="A320" s="24" t="str">
        <f>'PWE-Ausw'!E176</f>
        <v>nein</v>
      </c>
      <c r="B320" s="24" t="e">
        <f>'PWE-Ausw'!F176</f>
        <v>#N/A</v>
      </c>
      <c r="C320" s="19" t="e">
        <f>B320/Überblick!$B$13</f>
        <v>#N/A</v>
      </c>
    </row>
    <row r="321" spans="1:3" x14ac:dyDescent="0.25">
      <c r="A321" s="24" t="str">
        <f>'PWE-Ausw'!E177</f>
        <v>ja</v>
      </c>
      <c r="B321" s="24" t="e">
        <f>'PWE-Ausw'!F177</f>
        <v>#N/A</v>
      </c>
      <c r="C321" s="19" t="e">
        <f>B321/Überblick!$B$13</f>
        <v>#N/A</v>
      </c>
    </row>
    <row r="322" spans="1:3" x14ac:dyDescent="0.25">
      <c r="A322" s="24"/>
      <c r="B322" s="24"/>
      <c r="C322" s="19"/>
    </row>
    <row r="323" spans="1:3" x14ac:dyDescent="0.25">
      <c r="A323" s="1" t="str">
        <f>'PWE-Ausw'!B178</f>
        <v xml:space="preserve">Qualifizierte Teilnahmebescheinigung liegt vor </v>
      </c>
      <c r="B323" s="24"/>
      <c r="C323" s="19"/>
    </row>
    <row r="324" spans="1:3" x14ac:dyDescent="0.25">
      <c r="A324" s="24" t="str">
        <f>'PWE-Ausw'!E178</f>
        <v>keine Angabe</v>
      </c>
      <c r="B324" s="24" t="e">
        <f>'PWE-Ausw'!F178</f>
        <v>#N/A</v>
      </c>
      <c r="C324" s="19" t="e">
        <f>B324/Überblick!$B$13</f>
        <v>#N/A</v>
      </c>
    </row>
    <row r="325" spans="1:3" x14ac:dyDescent="0.25">
      <c r="A325" s="24" t="str">
        <f>'PWE-Ausw'!E179</f>
        <v>nein</v>
      </c>
      <c r="B325" s="24" t="e">
        <f>'PWE-Ausw'!F179</f>
        <v>#N/A</v>
      </c>
      <c r="C325" s="19" t="e">
        <f>B325/Überblick!$B$13</f>
        <v>#N/A</v>
      </c>
    </row>
    <row r="326" spans="1:3" x14ac:dyDescent="0.25">
      <c r="A326" s="24" t="str">
        <f>'PWE-Ausw'!E180</f>
        <v>ja</v>
      </c>
      <c r="B326" s="24" t="e">
        <f>'PWE-Ausw'!F180</f>
        <v>#N/A</v>
      </c>
      <c r="C326" s="19" t="e">
        <f>B326/Überblick!$B$13</f>
        <v>#N/A</v>
      </c>
    </row>
    <row r="327" spans="1:3" x14ac:dyDescent="0.25">
      <c r="A327" s="24"/>
      <c r="B327" s="24"/>
      <c r="C327" s="19"/>
    </row>
    <row r="328" spans="1:3" x14ac:dyDescent="0.25">
      <c r="A328" s="1" t="str">
        <f>'PWE-Ausw'!B181</f>
        <v>Mind. 5 Selbstlernmodule wurden erarbeitet</v>
      </c>
      <c r="B328" s="24"/>
      <c r="C328" s="19"/>
    </row>
    <row r="329" spans="1:3" x14ac:dyDescent="0.25">
      <c r="A329" s="24" t="str">
        <f>'PWE-Ausw'!E181</f>
        <v>keine Angabe</v>
      </c>
      <c r="B329" s="24" t="e">
        <f>'PWE-Ausw'!F181</f>
        <v>#N/A</v>
      </c>
      <c r="C329" s="19" t="e">
        <f>B329/Überblick!$B$13</f>
        <v>#N/A</v>
      </c>
    </row>
    <row r="330" spans="1:3" x14ac:dyDescent="0.25">
      <c r="A330" s="24" t="str">
        <f>'PWE-Ausw'!E182</f>
        <v>nein</v>
      </c>
      <c r="B330" s="24" t="e">
        <f>'PWE-Ausw'!F182</f>
        <v>#N/A</v>
      </c>
      <c r="C330" s="19" t="e">
        <f>B330/Überblick!$B$13</f>
        <v>#N/A</v>
      </c>
    </row>
    <row r="331" spans="1:3" x14ac:dyDescent="0.25">
      <c r="A331" s="24" t="str">
        <f>'PWE-Ausw'!E183</f>
        <v>ja</v>
      </c>
      <c r="B331" s="24" t="e">
        <f>'PWE-Ausw'!F183</f>
        <v>#N/A</v>
      </c>
      <c r="C331" s="19" t="e">
        <f>B331/Überblick!$B$13</f>
        <v>#N/A</v>
      </c>
    </row>
    <row r="332" spans="1:3" x14ac:dyDescent="0.25">
      <c r="A332" s="24"/>
      <c r="B332" s="24"/>
      <c r="C332" s="19"/>
    </row>
    <row r="333" spans="1:3" x14ac:dyDescent="0.25">
      <c r="A333" s="1" t="str">
        <f>'PWE-Ausw'!B184</f>
        <v>HDL-Integration</v>
      </c>
      <c r="B333" s="24"/>
      <c r="C333" s="19"/>
    </row>
    <row r="334" spans="1:3" x14ac:dyDescent="0.25">
      <c r="A334" s="24" t="str">
        <f>'PWE-Ausw'!E184</f>
        <v>keine Angabe</v>
      </c>
      <c r="B334" s="24" t="e">
        <f>'PWE-Ausw'!F184</f>
        <v>#N/A</v>
      </c>
      <c r="C334" s="19" t="e">
        <f>B334/Überblick!$B$13</f>
        <v>#N/A</v>
      </c>
    </row>
    <row r="335" spans="1:3" x14ac:dyDescent="0.25">
      <c r="A335" s="24" t="str">
        <f>'PWE-Ausw'!E185</f>
        <v>Nein</v>
      </c>
      <c r="B335" s="24" t="e">
        <f>'PWE-Ausw'!F185</f>
        <v>#N/A</v>
      </c>
      <c r="C335" s="19" t="e">
        <f>B335/Überblick!$B$13</f>
        <v>#N/A</v>
      </c>
    </row>
    <row r="336" spans="1:3" x14ac:dyDescent="0.25">
      <c r="A336" s="24" t="str">
        <f>'PWE-Ausw'!E186</f>
        <v>Ja, in Privathaushalt</v>
      </c>
      <c r="B336" s="24" t="e">
        <f>'PWE-Ausw'!F186</f>
        <v>#N/A</v>
      </c>
      <c r="C336" s="19" t="e">
        <f>B336/Überblick!$B$13</f>
        <v>#N/A</v>
      </c>
    </row>
    <row r="337" spans="1:3" x14ac:dyDescent="0.25">
      <c r="A337" s="24" t="str">
        <f>'PWE-Ausw'!E187</f>
        <v>Ja, in anderen Bereich</v>
      </c>
      <c r="B337" s="24" t="e">
        <f>'PWE-Ausw'!F187</f>
        <v>#N/A</v>
      </c>
      <c r="C337" s="19" t="e">
        <f>B337/Überblick!$B$13</f>
        <v>#N/A</v>
      </c>
    </row>
    <row r="338" spans="1:3" x14ac:dyDescent="0.25">
      <c r="A338" s="24"/>
      <c r="B338" s="24"/>
      <c r="C338" s="19"/>
    </row>
    <row r="339" spans="1:3" x14ac:dyDescent="0.25">
      <c r="A339" s="1" t="str">
        <f>'PWE-Ausw'!B188</f>
        <v>HDL-Integration anderer Bereich</v>
      </c>
      <c r="B339" s="24"/>
      <c r="C339" s="19"/>
    </row>
    <row r="340" spans="1:3" x14ac:dyDescent="0.25">
      <c r="A340" s="24" t="str">
        <f>'PWE-Ausw'!E188</f>
        <v>keine Angabe</v>
      </c>
      <c r="B340" s="24" t="e">
        <f>'PWE-Ausw'!F188</f>
        <v>#N/A</v>
      </c>
      <c r="C340" s="19" t="e">
        <f>B340/Überblick!$B$13</f>
        <v>#N/A</v>
      </c>
    </row>
    <row r="341" spans="1:3" x14ac:dyDescent="0.25">
      <c r="A341" s="24" t="str">
        <f>'PWE-Ausw'!E189</f>
        <v>Institutioneller Bereich</v>
      </c>
      <c r="B341" s="24" t="e">
        <f>'PWE-Ausw'!F189</f>
        <v>#N/A</v>
      </c>
      <c r="C341" s="19" t="e">
        <f>B341/Überblick!$B$13</f>
        <v>#N/A</v>
      </c>
    </row>
    <row r="342" spans="1:3" x14ac:dyDescent="0.25">
      <c r="A342" s="24" t="str">
        <f>'PWE-Ausw'!E190</f>
        <v>Bereich Private Pflege</v>
      </c>
      <c r="B342" s="24" t="e">
        <f>'PWE-Ausw'!F190</f>
        <v>#N/A</v>
      </c>
      <c r="C342" s="19" t="e">
        <f>B342/Überblick!$B$13</f>
        <v>#N/A</v>
      </c>
    </row>
    <row r="343" spans="1:3" x14ac:dyDescent="0.25">
      <c r="A343" s="24" t="str">
        <f>'PWE-Ausw'!E191</f>
        <v>Sonstiger Bereich</v>
      </c>
      <c r="B343" s="24" t="e">
        <f>'PWE-Ausw'!F191</f>
        <v>#N/A</v>
      </c>
      <c r="C343" s="19" t="e">
        <f>B343/Überblick!$B$13</f>
        <v>#N/A</v>
      </c>
    </row>
    <row r="344" spans="1:3" x14ac:dyDescent="0.25">
      <c r="A344" s="24"/>
      <c r="B344" s="24"/>
      <c r="C344" s="19"/>
    </row>
    <row r="345" spans="1:3" x14ac:dyDescent="0.25">
      <c r="A345" s="1" t="str">
        <f>'PWE-Ausw'!B192</f>
        <v>Berufliche Integration</v>
      </c>
      <c r="B345" s="24"/>
      <c r="C345" s="19"/>
    </row>
    <row r="346" spans="1:3" x14ac:dyDescent="0.25">
      <c r="A346" s="24" t="str">
        <f>'PWE-Ausw'!E193</f>
        <v>In sv-pflichtige Beschäftigung</v>
      </c>
      <c r="B346" s="24" t="e">
        <f>'PWE-Ausw'!F193</f>
        <v>#N/A</v>
      </c>
      <c r="C346" s="19" t="e">
        <f>B346/Überblick!$B$13</f>
        <v>#N/A</v>
      </c>
    </row>
    <row r="347" spans="1:3" x14ac:dyDescent="0.25">
      <c r="A347" s="24" t="str">
        <f>'PWE-Ausw'!E194</f>
        <v>In geförderte Beschäftigung</v>
      </c>
      <c r="B347" s="24" t="e">
        <f>'PWE-Ausw'!F194</f>
        <v>#N/A</v>
      </c>
      <c r="C347" s="19" t="e">
        <f>B347/Überblick!$B$13</f>
        <v>#N/A</v>
      </c>
    </row>
    <row r="348" spans="1:3" x14ac:dyDescent="0.25">
      <c r="A348" s="24" t="str">
        <f>'PWE-Ausw'!E195</f>
        <v>In geringfügige Beschäftigung (Minijob)</v>
      </c>
      <c r="B348" s="24" t="e">
        <f>'PWE-Ausw'!F195</f>
        <v>#N/A</v>
      </c>
      <c r="C348" s="19" t="e">
        <f>B348/Überblick!$B$13</f>
        <v>#N/A</v>
      </c>
    </row>
    <row r="349" spans="1:3" x14ac:dyDescent="0.25">
      <c r="A349" s="24" t="str">
        <f>'PWE-Ausw'!E196</f>
        <v>In Selbständigkeit</v>
      </c>
      <c r="B349" s="24" t="e">
        <f>'PWE-Ausw'!F196</f>
        <v>#N/A</v>
      </c>
      <c r="C349" s="19" t="e">
        <f>B349/Überblick!$B$13</f>
        <v>#N/A</v>
      </c>
    </row>
    <row r="350" spans="1:3" x14ac:dyDescent="0.25">
      <c r="A350" s="24" t="str">
        <f>'PWE-Ausw'!E197</f>
        <v>Keine berufliche Integration</v>
      </c>
      <c r="B350" s="24" t="e">
        <f>'PWE-Ausw'!F197</f>
        <v>#N/A</v>
      </c>
      <c r="C350" s="19" t="e">
        <f>B350/Überblick!$B$13</f>
        <v>#N/A</v>
      </c>
    </row>
    <row r="351" spans="1:3" x14ac:dyDescent="0.25">
      <c r="A351" s="24" t="str">
        <f>'PWE-Ausw'!E198</f>
        <v>trifft nicht zu (z.B. Pflege)</v>
      </c>
      <c r="B351" s="24" t="e">
        <f>'PWE-Ausw'!F198</f>
        <v>#N/A</v>
      </c>
      <c r="C351" s="19" t="e">
        <f>B351/Überblick!$B$13</f>
        <v>#N/A</v>
      </c>
    </row>
    <row r="352" spans="1:3" x14ac:dyDescent="0.25">
      <c r="A352" s="24"/>
      <c r="B352" s="24"/>
      <c r="C352" s="19"/>
    </row>
    <row r="353" spans="1:3" x14ac:dyDescent="0.25">
      <c r="A353" s="1" t="str">
        <f>'PWE-Ausw'!B199</f>
        <v>Beschäftigungsumfang</v>
      </c>
      <c r="B353" s="24"/>
      <c r="C353" s="19"/>
    </row>
    <row r="354" spans="1:3" x14ac:dyDescent="0.25">
      <c r="A354" s="24" t="str">
        <f>'PWE-Ausw'!E199</f>
        <v>keine Angabe</v>
      </c>
      <c r="B354" s="24" t="e">
        <f>'PWE-Ausw'!F199</f>
        <v>#N/A</v>
      </c>
      <c r="C354" s="19" t="e">
        <f>B354/Überblick!$B$13</f>
        <v>#N/A</v>
      </c>
    </row>
    <row r="355" spans="1:3" x14ac:dyDescent="0.25">
      <c r="A355" s="24" t="str">
        <f>'PWE-Ausw'!E200</f>
        <v>Über 75% der Regelarbeitszeit</v>
      </c>
      <c r="B355" s="24" t="e">
        <f>'PWE-Ausw'!F200</f>
        <v>#N/A</v>
      </c>
      <c r="C355" s="19" t="e">
        <f>B355/Überblick!$B$13</f>
        <v>#N/A</v>
      </c>
    </row>
    <row r="356" spans="1:3" x14ac:dyDescent="0.25">
      <c r="A356" s="24" t="str">
        <f>'PWE-Ausw'!E201</f>
        <v>Über 50% bis 75% der Regelarbeitszeit</v>
      </c>
      <c r="B356" s="24" t="e">
        <f>'PWE-Ausw'!F201</f>
        <v>#N/A</v>
      </c>
      <c r="C356" s="19" t="e">
        <f>B356/Überblick!$B$13</f>
        <v>#N/A</v>
      </c>
    </row>
    <row r="357" spans="1:3" x14ac:dyDescent="0.25">
      <c r="A357" s="24" t="str">
        <f>'PWE-Ausw'!E202</f>
        <v>50% der Regelarbeitszeit</v>
      </c>
      <c r="B357" s="24" t="e">
        <f>'PWE-Ausw'!F202</f>
        <v>#N/A</v>
      </c>
      <c r="C357" s="19" t="e">
        <f>B357/Überblick!$B$13</f>
        <v>#N/A</v>
      </c>
    </row>
    <row r="358" spans="1:3" x14ac:dyDescent="0.25">
      <c r="A358" s="24" t="str">
        <f>'PWE-Ausw'!E203</f>
        <v>Weniger als 50% der Regelarbeitszeit</v>
      </c>
      <c r="B358" s="24" t="e">
        <f>'PWE-Ausw'!F203</f>
        <v>#N/A</v>
      </c>
      <c r="C358" s="19" t="e">
        <f>B358/Überblick!$B$13</f>
        <v>#N/A</v>
      </c>
    </row>
    <row r="359" spans="1:3" x14ac:dyDescent="0.25">
      <c r="A359" s="24"/>
      <c r="B359" s="24"/>
      <c r="C359" s="19"/>
    </row>
    <row r="360" spans="1:3" x14ac:dyDescent="0.25">
      <c r="A360" s="1" t="str">
        <f>'PWE-Ausw'!B204</f>
        <v>unbefristetes Beschäftigungsverhältnis</v>
      </c>
      <c r="B360" s="24"/>
      <c r="C360" s="19"/>
    </row>
    <row r="361" spans="1:3" x14ac:dyDescent="0.25">
      <c r="A361" s="24" t="str">
        <f>'PWE-Ausw'!E204</f>
        <v>keine Angabe</v>
      </c>
      <c r="B361" s="24" t="e">
        <f>'PWE-Ausw'!F204</f>
        <v>#N/A</v>
      </c>
      <c r="C361" s="19" t="e">
        <f>B361/Überblick!$B$13</f>
        <v>#N/A</v>
      </c>
    </row>
    <row r="362" spans="1:3" x14ac:dyDescent="0.25">
      <c r="A362" s="24" t="str">
        <f>'PWE-Ausw'!E205</f>
        <v>nein</v>
      </c>
      <c r="B362" s="24" t="e">
        <f>'PWE-Ausw'!F205</f>
        <v>#N/A</v>
      </c>
      <c r="C362" s="19" t="e">
        <f>B362/Überblick!$B$13</f>
        <v>#N/A</v>
      </c>
    </row>
    <row r="363" spans="1:3" x14ac:dyDescent="0.25">
      <c r="A363" s="24" t="str">
        <f>'PWE-Ausw'!E206</f>
        <v>ja</v>
      </c>
      <c r="B363" s="24" t="e">
        <f>'PWE-Ausw'!F206</f>
        <v>#N/A</v>
      </c>
      <c r="C363" s="19" t="e">
        <f>B363/Überblick!$B$13</f>
        <v>#N/A</v>
      </c>
    </row>
    <row r="364" spans="1:3" x14ac:dyDescent="0.25">
      <c r="A364" s="24"/>
      <c r="B364" s="24"/>
      <c r="C364" s="19"/>
    </row>
    <row r="365" spans="1:3" x14ac:dyDescent="0.25">
      <c r="A365" s="1" t="str">
        <f>'PWE-Ausw'!B229</f>
        <v>in Ursprungsberuf vermittelt</v>
      </c>
      <c r="B365" s="24"/>
      <c r="C365" s="19"/>
    </row>
    <row r="366" spans="1:3" x14ac:dyDescent="0.25">
      <c r="A366" s="24" t="str">
        <f>'PWE-Ausw'!E229</f>
        <v>keine Angabe</v>
      </c>
      <c r="B366" s="24" t="e">
        <f>'PWE-Ausw'!F229</f>
        <v>#N/A</v>
      </c>
      <c r="C366" s="19" t="e">
        <f>B366/Überblick!$B$13</f>
        <v>#N/A</v>
      </c>
    </row>
    <row r="367" spans="1:3" x14ac:dyDescent="0.25">
      <c r="A367" s="24" t="str">
        <f>'PWE-Ausw'!E230</f>
        <v>nein</v>
      </c>
      <c r="B367" s="24" t="e">
        <f>'PWE-Ausw'!F230</f>
        <v>#N/A</v>
      </c>
      <c r="C367" s="19" t="e">
        <f>B367/Überblick!$B$13</f>
        <v>#N/A</v>
      </c>
    </row>
    <row r="368" spans="1:3" x14ac:dyDescent="0.25">
      <c r="A368" s="24" t="str">
        <f>'PWE-Ausw'!E231</f>
        <v>ja</v>
      </c>
      <c r="B368" s="24" t="e">
        <f>'PWE-Ausw'!F231</f>
        <v>#N/A</v>
      </c>
      <c r="C368" s="19" t="e">
        <f>B368/Überblick!$B$13</f>
        <v>#N/A</v>
      </c>
    </row>
    <row r="369" spans="1:3" x14ac:dyDescent="0.25">
      <c r="A369" s="24"/>
      <c r="B369" s="24"/>
      <c r="C369" s="19"/>
    </row>
    <row r="370" spans="1:3" x14ac:dyDescent="0.25">
      <c r="A370" s="1" t="str">
        <f>'PWE-Ausw'!B232</f>
        <v>qualifikationsgerecht vermittelt</v>
      </c>
      <c r="B370" s="24"/>
      <c r="C370" s="19"/>
    </row>
    <row r="371" spans="1:3" x14ac:dyDescent="0.25">
      <c r="A371" s="24" t="str">
        <f>'PWE-Ausw'!E232</f>
        <v>keine Angabe</v>
      </c>
      <c r="B371" s="24" t="e">
        <f>'PWE-Ausw'!F232</f>
        <v>#N/A</v>
      </c>
      <c r="C371" s="19" t="e">
        <f>B371/Überblick!$B$13</f>
        <v>#N/A</v>
      </c>
    </row>
    <row r="372" spans="1:3" x14ac:dyDescent="0.25">
      <c r="A372" s="24" t="str">
        <f>'PWE-Ausw'!E233</f>
        <v>nein</v>
      </c>
      <c r="B372" s="24" t="e">
        <f>'PWE-Ausw'!F233</f>
        <v>#N/A</v>
      </c>
      <c r="C372" s="19" t="e">
        <f>B372/Überblick!$B$13</f>
        <v>#N/A</v>
      </c>
    </row>
    <row r="373" spans="1:3" x14ac:dyDescent="0.25">
      <c r="A373" s="24" t="str">
        <f>'PWE-Ausw'!E234</f>
        <v>ja</v>
      </c>
      <c r="B373" s="24" t="e">
        <f>'PWE-Ausw'!F234</f>
        <v>#N/A</v>
      </c>
      <c r="C373" s="19" t="e">
        <f>B373/Überblick!$B$13</f>
        <v>#N/A</v>
      </c>
    </row>
    <row r="374" spans="1:3" x14ac:dyDescent="0.25">
      <c r="A374" s="24"/>
      <c r="B374" s="24"/>
      <c r="C374" s="19"/>
    </row>
    <row r="375" spans="1:3" x14ac:dyDescent="0.25">
      <c r="A375" s="1" t="str">
        <f>'PWE-Ausw'!B235</f>
        <v>Fand eine Nachbetreuung statt:</v>
      </c>
      <c r="B375" s="24"/>
      <c r="C375" s="19"/>
    </row>
    <row r="376" spans="1:3" x14ac:dyDescent="0.25">
      <c r="A376" s="24" t="str">
        <f>'PWE-Ausw'!E236</f>
        <v>nein</v>
      </c>
      <c r="B376" s="24" t="e">
        <f>'PWE-Ausw'!F236</f>
        <v>#N/A</v>
      </c>
      <c r="C376" s="19" t="e">
        <f>B376/Überblick!$B$13</f>
        <v>#N/A</v>
      </c>
    </row>
    <row r="377" spans="1:3" x14ac:dyDescent="0.25">
      <c r="A377" s="24" t="str">
        <f>'PWE-Ausw'!E237</f>
        <v>ja</v>
      </c>
      <c r="B377" s="24" t="e">
        <f>'PWE-Ausw'!F237</f>
        <v>#N/A</v>
      </c>
      <c r="C377" s="19" t="e">
        <f>B377/Überblick!$B$13</f>
        <v>#N/A</v>
      </c>
    </row>
    <row r="378" spans="1:3" x14ac:dyDescent="0.25">
      <c r="A378" s="24"/>
      <c r="B378" s="24"/>
      <c r="C378" s="19"/>
    </row>
    <row r="379" spans="1:3" x14ac:dyDescent="0.25">
      <c r="A379" s="1" t="str">
        <f>'PWE-Ausw'!B238</f>
        <v>Statuswechsel während Nachbetreuung</v>
      </c>
      <c r="B379" s="24"/>
      <c r="C379" s="19"/>
    </row>
    <row r="380" spans="1:3" x14ac:dyDescent="0.25">
      <c r="A380" s="24" t="str">
        <f>'PWE-Ausw'!E238</f>
        <v>keine Angabe</v>
      </c>
      <c r="B380" s="24" t="e">
        <f>'PWE-Ausw'!F238</f>
        <v>#N/A</v>
      </c>
      <c r="C380" s="19" t="e">
        <f>B380/Überblick!$B$13</f>
        <v>#N/A</v>
      </c>
    </row>
    <row r="381" spans="1:3" x14ac:dyDescent="0.25">
      <c r="A381" s="24" t="str">
        <f>'PWE-Ausw'!E239</f>
        <v>sv-pflichtige Beschäftigung</v>
      </c>
      <c r="B381" s="24" t="e">
        <f>'PWE-Ausw'!F239</f>
        <v>#N/A</v>
      </c>
      <c r="C381" s="19" t="e">
        <f>B381/Überblick!$B$13</f>
        <v>#N/A</v>
      </c>
    </row>
    <row r="382" spans="1:3" x14ac:dyDescent="0.25">
      <c r="A382" s="24" t="str">
        <f>'PWE-Ausw'!E240</f>
        <v>Selbstständigkeit</v>
      </c>
      <c r="B382" s="24" t="e">
        <f>'PWE-Ausw'!F240</f>
        <v>#N/A</v>
      </c>
      <c r="C382" s="19" t="e">
        <f>B382/Überblick!$B$13</f>
        <v>#N/A</v>
      </c>
    </row>
    <row r="383" spans="1:3" x14ac:dyDescent="0.25">
      <c r="A383" s="24" t="str">
        <f>'PWE-Ausw'!E241</f>
        <v>Gescheiterter Wiedereinstieg</v>
      </c>
      <c r="B383" s="24" t="e">
        <f>'PWE-Ausw'!F241</f>
        <v>#N/A</v>
      </c>
      <c r="C383" s="19" t="e">
        <f>B383/Überblick!$B$13</f>
        <v>#N/A</v>
      </c>
    </row>
    <row r="384" spans="1:3" x14ac:dyDescent="0.25">
      <c r="A384" s="24" t="str">
        <f>'PWE-Ausw'!E242</f>
        <v>Nein</v>
      </c>
      <c r="B384" s="24" t="e">
        <f>'PWE-Ausw'!F242</f>
        <v>#N/A</v>
      </c>
      <c r="C384" s="19" t="e">
        <f>B384/Überblick!$B$13</f>
        <v>#N/A</v>
      </c>
    </row>
    <row r="385" spans="1:3" x14ac:dyDescent="0.25">
      <c r="A385" s="24" t="str">
        <f>'PWE-Ausw'!E243</f>
        <v>Sonstiges</v>
      </c>
      <c r="B385" s="24" t="e">
        <f>'PWE-Ausw'!F243</f>
        <v>#N/A</v>
      </c>
      <c r="C385" s="19" t="e">
        <f>B385/Überblick!$B$13</f>
        <v>#N/A</v>
      </c>
    </row>
    <row r="386" spans="1:3" x14ac:dyDescent="0.25">
      <c r="A386" s="24"/>
      <c r="B386" s="24"/>
      <c r="C386" s="19"/>
    </row>
    <row r="387" spans="1:3" x14ac:dyDescent="0.25">
      <c r="A387" s="1" t="str">
        <f>'PWE-Ausw'!B244</f>
        <v>HDL beansprucht</v>
      </c>
      <c r="B387" s="24"/>
      <c r="C387" s="19"/>
    </row>
    <row r="388" spans="1:3" x14ac:dyDescent="0.25">
      <c r="A388" s="24" t="str">
        <f>'PWE-Ausw'!E245</f>
        <v>nein</v>
      </c>
      <c r="B388" s="24" t="e">
        <f>'PWE-Ausw'!F245</f>
        <v>#N/A</v>
      </c>
      <c r="C388" s="19" t="e">
        <f>B388/Überblick!$B$13</f>
        <v>#N/A</v>
      </c>
    </row>
    <row r="389" spans="1:3" x14ac:dyDescent="0.25">
      <c r="A389" s="24" t="str">
        <f>'PWE-Ausw'!E246</f>
        <v>ja</v>
      </c>
      <c r="B389" s="24" t="e">
        <f>'PWE-Ausw'!F246</f>
        <v>#N/A</v>
      </c>
      <c r="C389" s="19" t="e">
        <f>B389/Überblick!$B$13</f>
        <v>#N/A</v>
      </c>
    </row>
    <row r="390" spans="1:3" x14ac:dyDescent="0.25">
      <c r="A390" s="24"/>
      <c r="B390" s="24"/>
      <c r="C390" s="19"/>
    </row>
    <row r="391" spans="1:3" x14ac:dyDescent="0.25">
      <c r="A391" s="1" t="str">
        <f>'PWE-Ausw'!B247</f>
        <v>HDL vorstellbar</v>
      </c>
      <c r="B391" s="24"/>
      <c r="C391" s="19"/>
    </row>
    <row r="392" spans="1:3" x14ac:dyDescent="0.25">
      <c r="A392" s="24" t="str">
        <f>'PWE-Ausw'!E247</f>
        <v>keine Angabe</v>
      </c>
      <c r="B392" s="24" t="e">
        <f>'PWE-Ausw'!F247</f>
        <v>#N/A</v>
      </c>
      <c r="C392" s="19" t="e">
        <f>B392/Überblick!$B$13</f>
        <v>#N/A</v>
      </c>
    </row>
    <row r="393" spans="1:3" x14ac:dyDescent="0.25">
      <c r="A393" s="24" t="str">
        <f>'PWE-Ausw'!E248</f>
        <v>nein</v>
      </c>
      <c r="B393" s="24" t="e">
        <f>'PWE-Ausw'!F248</f>
        <v>#N/A</v>
      </c>
      <c r="C393" s="19" t="e">
        <f>B393/Überblick!$B$13</f>
        <v>#N/A</v>
      </c>
    </row>
    <row r="394" spans="1:3" x14ac:dyDescent="0.25">
      <c r="A394" s="24" t="str">
        <f>'PWE-Ausw'!E249</f>
        <v>ja</v>
      </c>
      <c r="B394" s="24" t="e">
        <f>'PWE-Ausw'!F249</f>
        <v>#N/A</v>
      </c>
      <c r="C394" s="19" t="e">
        <f>B394/Überblick!$B$13</f>
        <v>#N/A</v>
      </c>
    </row>
    <row r="395" spans="1:3" x14ac:dyDescent="0.25">
      <c r="A395" s="24" t="str">
        <f>'PWE-Ausw'!E250</f>
        <v>unsicher</v>
      </c>
      <c r="B395" s="24" t="e">
        <f>'PWE-Ausw'!F250</f>
        <v>#N/A</v>
      </c>
      <c r="C395" s="19" t="e">
        <f>B395/Überblick!$B$13</f>
        <v>#N/A</v>
      </c>
    </row>
    <row r="396" spans="1:3" x14ac:dyDescent="0.25">
      <c r="A396" s="24"/>
      <c r="B396" s="24"/>
      <c r="C396" s="19"/>
    </row>
    <row r="397" spans="1:3" x14ac:dyDescent="0.25">
      <c r="A397" s="1" t="str">
        <f>'PWE-Ausw'!B251</f>
        <v>Partner/in ist eingebunden</v>
      </c>
      <c r="B397" s="24"/>
      <c r="C397" s="19"/>
    </row>
    <row r="398" spans="1:3" x14ac:dyDescent="0.25">
      <c r="A398" s="24" t="str">
        <f>'PWE-Ausw'!E251</f>
        <v>keine Angabe</v>
      </c>
      <c r="B398" s="24" t="e">
        <f>'PWE-Ausw'!F251</f>
        <v>#N/A</v>
      </c>
      <c r="C398" s="19" t="e">
        <f>B398/Überblick!$B$13</f>
        <v>#N/A</v>
      </c>
    </row>
    <row r="399" spans="1:3" x14ac:dyDescent="0.25">
      <c r="A399" s="24" t="str">
        <f>'PWE-Ausw'!E252</f>
        <v>nein</v>
      </c>
      <c r="B399" s="24" t="e">
        <f>'PWE-Ausw'!F252</f>
        <v>#N/A</v>
      </c>
      <c r="C399" s="19" t="e">
        <f>B399/Überblick!$B$13</f>
        <v>#N/A</v>
      </c>
    </row>
    <row r="400" spans="1:3" x14ac:dyDescent="0.25">
      <c r="A400" s="24" t="str">
        <f>'PWE-Ausw'!E253</f>
        <v>ja</v>
      </c>
      <c r="B400" s="24" t="e">
        <f>'PWE-Ausw'!F253</f>
        <v>#N/A</v>
      </c>
      <c r="C400" s="19" t="e">
        <f>B400/Überblick!$B$13</f>
        <v>#N/A</v>
      </c>
    </row>
    <row r="401" spans="1:3" x14ac:dyDescent="0.25">
      <c r="A401" s="24" t="str">
        <f>'PWE-Ausw'!E254</f>
        <v>nicht möglich</v>
      </c>
      <c r="B401" s="24" t="e">
        <f>'PWE-Ausw'!F254</f>
        <v>#N/A</v>
      </c>
      <c r="C401" s="19" t="e">
        <f>B401/Überblick!$B$13</f>
        <v>#N/A</v>
      </c>
    </row>
    <row r="402" spans="1:3" x14ac:dyDescent="0.25">
      <c r="A402" s="24"/>
      <c r="B402" s="24"/>
      <c r="C402" s="19"/>
    </row>
    <row r="403" spans="1:3" x14ac:dyDescent="0.25">
      <c r="A403" s="1" t="str">
        <f>'PWE-Ausw'!B255</f>
        <v>Partner/in einbinden</v>
      </c>
      <c r="B403" s="24"/>
      <c r="C403" s="19"/>
    </row>
    <row r="404" spans="1:3" x14ac:dyDescent="0.25">
      <c r="A404" s="24" t="str">
        <f>'PWE-Ausw'!E255</f>
        <v>keine Angabe</v>
      </c>
      <c r="B404" s="24" t="e">
        <f>'PWE-Ausw'!F255</f>
        <v>#N/A</v>
      </c>
      <c r="C404" s="19" t="e">
        <f>B404/Überblick!$B$13</f>
        <v>#N/A</v>
      </c>
    </row>
    <row r="405" spans="1:3" x14ac:dyDescent="0.25">
      <c r="A405" s="24" t="str">
        <f>'PWE-Ausw'!E256</f>
        <v>nein</v>
      </c>
      <c r="B405" s="24" t="e">
        <f>'PWE-Ausw'!F256</f>
        <v>#N/A</v>
      </c>
      <c r="C405" s="19" t="e">
        <f>B405/Überblick!$B$13</f>
        <v>#N/A</v>
      </c>
    </row>
    <row r="406" spans="1:3" x14ac:dyDescent="0.25">
      <c r="A406" s="24" t="str">
        <f>'PWE-Ausw'!E257</f>
        <v>ja</v>
      </c>
      <c r="B406" s="24" t="e">
        <f>'PWE-Ausw'!F257</f>
        <v>#N/A</v>
      </c>
      <c r="C406" s="19" t="e">
        <f>B406/Überblick!$B$13</f>
        <v>#N/A</v>
      </c>
    </row>
    <row r="407" spans="1:3" x14ac:dyDescent="0.25">
      <c r="A407" s="24" t="str">
        <f>'PWE-Ausw'!E258</f>
        <v>unsicher</v>
      </c>
      <c r="B407" s="24" t="e">
        <f>'PWE-Ausw'!F258</f>
        <v>#N/A</v>
      </c>
      <c r="C407" s="19" t="e">
        <f>B407/Überblick!$B$13</f>
        <v>#N/A</v>
      </c>
    </row>
    <row r="408" spans="1:3" x14ac:dyDescent="0.25">
      <c r="A408" s="24"/>
      <c r="B408" s="24"/>
    </row>
    <row r="409" spans="1:3" x14ac:dyDescent="0.25">
      <c r="A409" s="24"/>
      <c r="B409" s="24"/>
    </row>
    <row r="410" spans="1:3" x14ac:dyDescent="0.25">
      <c r="A410" s="24"/>
      <c r="B410" s="24"/>
    </row>
    <row r="411" spans="1:3" x14ac:dyDescent="0.25">
      <c r="A411" s="24"/>
      <c r="B411" s="24"/>
    </row>
  </sheetData>
  <mergeCells count="3">
    <mergeCell ref="A3:C3"/>
    <mergeCell ref="A2:C2"/>
    <mergeCell ref="B249:C249"/>
  </mergeCells>
  <conditionalFormatting sqref="B7">
    <cfRule type="cellIs" dxfId="0" priority="1" operator="equal">
      <formula>"DATEN nicht aktualisiert"</formula>
    </cfRule>
  </conditionalFormatting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&amp;C&amp;P/&amp;N</oddFooter>
    <firstHeader>&amp;R&amp;D</firstHeader>
  </headerFooter>
  <rowBreaks count="1" manualBreakCount="1">
    <brk id="21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31.42578125" customWidth="1"/>
  </cols>
  <sheetData>
    <row r="1" spans="1:6" s="1" customFormat="1" x14ac:dyDescent="0.25">
      <c r="A1" s="11" t="s">
        <v>44</v>
      </c>
      <c r="B1" s="10" t="s">
        <v>52</v>
      </c>
      <c r="C1" s="10" t="s">
        <v>53</v>
      </c>
      <c r="D1" s="10" t="s">
        <v>54</v>
      </c>
      <c r="E1" s="10" t="s">
        <v>51</v>
      </c>
      <c r="F1" s="10" t="s">
        <v>55</v>
      </c>
    </row>
    <row r="2" spans="1:6" s="1" customFormat="1" x14ac:dyDescent="0.25">
      <c r="A2" s="14" t="s">
        <v>101</v>
      </c>
      <c r="B2" s="13" t="s">
        <v>139</v>
      </c>
      <c r="C2" s="16"/>
      <c r="D2" s="16"/>
      <c r="E2" s="16"/>
      <c r="F2" s="16"/>
    </row>
    <row r="3" spans="1:6" x14ac:dyDescent="0.25">
      <c r="A3" t="s">
        <v>47</v>
      </c>
      <c r="B3" s="4" t="s">
        <v>0</v>
      </c>
      <c r="C3" s="4"/>
      <c r="D3" s="4" t="s">
        <v>48</v>
      </c>
      <c r="E3" s="4" t="e">
        <f>SUMPRODUCT((INDEX(Rohdaten!$A$2:$GG$9999,,MATCH(B3,Rohdaten!$1:$1,))&amp;""=C3&amp;"")*(Rohdaten!$A$2:$A$9999&lt;&gt;""))</f>
        <v>#N/A</v>
      </c>
      <c r="F3" s="4" t="e">
        <f t="shared" ref="F3:F20" si="0">IF(MATCH(B3,$B:$B,0)=ROW(B3),SUM(E3:E5),"")</f>
        <v>#N/A</v>
      </c>
    </row>
    <row r="4" spans="1:6" x14ac:dyDescent="0.25">
      <c r="A4"/>
      <c r="B4" s="4" t="s">
        <v>0</v>
      </c>
      <c r="C4" s="4">
        <v>0</v>
      </c>
      <c r="D4" s="4" t="s">
        <v>45</v>
      </c>
      <c r="E4" s="4" t="e">
        <f>SUMPRODUCT((INDEX(Rohdaten!$A$2:$GG$9999,,MATCH(B4,Rohdaten!$1:$1,))&amp;""=C4&amp;"")*(Rohdaten!$A$2:$A$9999&lt;&gt;""))</f>
        <v>#N/A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46</v>
      </c>
      <c r="E5" s="4" t="e">
        <f>SUMPRODUCT((INDEX(Rohdaten!$A$2:$GG$9999,,MATCH(B5,Rohdaten!$1:$1,))&amp;""=C5&amp;"")*(Rohdaten!$A$2:$A$9999&lt;&gt;""))</f>
        <v>#N/A</v>
      </c>
      <c r="F5" s="4" t="str">
        <f t="shared" si="0"/>
        <v/>
      </c>
    </row>
    <row r="6" spans="1:6" x14ac:dyDescent="0.25">
      <c r="A6" t="s">
        <v>104</v>
      </c>
      <c r="B6" s="4" t="s">
        <v>1</v>
      </c>
      <c r="C6" s="4"/>
      <c r="D6" s="4" t="s">
        <v>48</v>
      </c>
      <c r="E6" s="4" t="e">
        <f>SUMPRODUCT((INDEX(Rohdaten!$A$2:$GG$9999,,MATCH(B6,Rohdaten!$1:$1,))&amp;""=C6&amp;"")*(Rohdaten!$A$2:$A$9999&lt;&gt;""))</f>
        <v>#N/A</v>
      </c>
      <c r="F6" s="4" t="e">
        <f t="shared" si="0"/>
        <v>#N/A</v>
      </c>
    </row>
    <row r="7" spans="1:6" x14ac:dyDescent="0.25">
      <c r="A7"/>
      <c r="B7" s="4" t="s">
        <v>1</v>
      </c>
      <c r="C7" s="4">
        <v>0</v>
      </c>
      <c r="D7" s="4" t="s">
        <v>49</v>
      </c>
      <c r="E7" s="4" t="e">
        <f>SUMPRODUCT((INDEX(Rohdaten!$A$2:$GG$9999,,MATCH(B7,Rohdaten!$1:$1,))&amp;""=C7&amp;"")*(Rohdaten!$A$2:$A$9999&lt;&gt;""))</f>
        <v>#N/A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50</v>
      </c>
      <c r="E8" s="4" t="e">
        <f>SUMPRODUCT((INDEX(Rohdaten!$A$2:$GG$9999,,MATCH(B8,Rohdaten!$1:$1,))&amp;""=C8&amp;"")*(Rohdaten!$A$2:$A$9999&lt;&gt;""))</f>
        <v>#N/A</v>
      </c>
      <c r="F8" s="4" t="str">
        <f t="shared" si="0"/>
        <v/>
      </c>
    </row>
    <row r="9" spans="1:6" x14ac:dyDescent="0.25">
      <c r="A9" t="s">
        <v>351</v>
      </c>
      <c r="B9" s="4" t="s">
        <v>2</v>
      </c>
      <c r="C9" s="4"/>
      <c r="D9" s="4" t="s">
        <v>48</v>
      </c>
      <c r="E9" s="4" t="e">
        <f>SUMPRODUCT((INDEX(Rohdaten!$A$2:$GG$9999,,MATCH(B9,Rohdaten!$1:$1,))&amp;""=C9&amp;"")*(Rohdaten!$A$2:$A$9999&lt;&gt;""))</f>
        <v>#N/A</v>
      </c>
      <c r="F9" s="4" t="e">
        <f t="shared" si="0"/>
        <v>#N/A</v>
      </c>
    </row>
    <row r="10" spans="1:6" x14ac:dyDescent="0.25">
      <c r="A10"/>
      <c r="B10" s="4" t="s">
        <v>2</v>
      </c>
      <c r="C10" s="4">
        <v>0</v>
      </c>
      <c r="D10" s="4" t="s">
        <v>49</v>
      </c>
      <c r="E10" s="4" t="e">
        <f>SUMPRODUCT((INDEX(Rohdaten!$A$2:$GG$9999,,MATCH(B10,Rohdaten!$1:$1,))&amp;""=C10&amp;"")*(Rohdaten!$A$2:$A$9999&lt;&gt;""))</f>
        <v>#N/A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50</v>
      </c>
      <c r="E11" s="4" t="e">
        <f>SUMPRODUCT((INDEX(Rohdaten!$A$2:$GG$9999,,MATCH(B11,Rohdaten!$1:$1,))&amp;""=C11&amp;"")*(Rohdaten!$A$2:$A$9999&lt;&gt;""))</f>
        <v>#N/A</v>
      </c>
      <c r="F11" s="4" t="str">
        <f t="shared" si="0"/>
        <v/>
      </c>
    </row>
    <row r="12" spans="1:6" x14ac:dyDescent="0.25">
      <c r="A12" t="s">
        <v>105</v>
      </c>
      <c r="B12" s="4" t="s">
        <v>3</v>
      </c>
      <c r="C12" s="4"/>
      <c r="D12" s="4" t="s">
        <v>48</v>
      </c>
      <c r="E12" s="4" t="e">
        <f>SUMPRODUCT((INDEX(Rohdaten!$A$2:$GG$9999,,MATCH(B12,Rohdaten!$1:$1,))&amp;""=C12&amp;"")*(Rohdaten!$A$2:$A$9999&lt;&gt;""))</f>
        <v>#N/A</v>
      </c>
      <c r="F12" s="4" t="e">
        <f t="shared" si="0"/>
        <v>#N/A</v>
      </c>
    </row>
    <row r="13" spans="1:6" x14ac:dyDescent="0.25">
      <c r="A13"/>
      <c r="B13" s="4" t="s">
        <v>3</v>
      </c>
      <c r="C13" s="4">
        <v>0</v>
      </c>
      <c r="D13" s="4" t="s">
        <v>49</v>
      </c>
      <c r="E13" s="4" t="e">
        <f>SUMPRODUCT((INDEX(Rohdaten!$A$2:$GG$9999,,MATCH(B13,Rohdaten!$1:$1,))&amp;""=C13&amp;"")*(Rohdaten!$A$2:$A$9999&lt;&gt;""))</f>
        <v>#N/A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50</v>
      </c>
      <c r="E14" s="4" t="e">
        <f>SUMPRODUCT((INDEX(Rohdaten!$A$2:$GG$9999,,MATCH(B14,Rohdaten!$1:$1,))&amp;""=C14&amp;"")*(Rohdaten!$A$2:$A$9999&lt;&gt;""))</f>
        <v>#N/A</v>
      </c>
      <c r="F14" s="4" t="str">
        <f t="shared" si="0"/>
        <v/>
      </c>
    </row>
    <row r="15" spans="1:6" x14ac:dyDescent="0.25">
      <c r="A15" t="s">
        <v>123</v>
      </c>
      <c r="B15" s="4" t="s">
        <v>4</v>
      </c>
      <c r="C15" s="4"/>
      <c r="D15" s="4" t="s">
        <v>48</v>
      </c>
      <c r="E15" s="4" t="e">
        <f>SUMPRODUCT((INDEX(Rohdaten!$A$2:$GG$9999,,MATCH(B15,Rohdaten!$1:$1,))&amp;""=C15&amp;"")*(Rohdaten!$A$2:$A$9999&lt;&gt;""))</f>
        <v>#N/A</v>
      </c>
      <c r="F15" s="4" t="e">
        <f t="shared" si="0"/>
        <v>#N/A</v>
      </c>
    </row>
    <row r="16" spans="1:6" x14ac:dyDescent="0.25">
      <c r="A16"/>
      <c r="B16" s="4" t="s">
        <v>4</v>
      </c>
      <c r="C16" s="4">
        <v>0</v>
      </c>
      <c r="D16" s="4" t="s">
        <v>49</v>
      </c>
      <c r="E16" s="4" t="e">
        <f>SUMPRODUCT((INDEX(Rohdaten!$A$2:$GG$9999,,MATCH(B16,Rohdaten!$1:$1,))&amp;""=C16&amp;"")*(Rohdaten!$A$2:$A$9999&lt;&gt;""))</f>
        <v>#N/A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50</v>
      </c>
      <c r="E17" s="4" t="e">
        <f>SUMPRODUCT((INDEX(Rohdaten!$A$2:$GG$9999,,MATCH(B17,Rohdaten!$1:$1,))&amp;""=C17&amp;"")*(Rohdaten!$A$2:$A$9999&lt;&gt;""))</f>
        <v>#N/A</v>
      </c>
      <c r="F17" s="4" t="str">
        <f t="shared" si="0"/>
        <v/>
      </c>
    </row>
    <row r="18" spans="1:6" x14ac:dyDescent="0.25">
      <c r="A18" t="s">
        <v>106</v>
      </c>
      <c r="B18" s="4" t="s">
        <v>5</v>
      </c>
      <c r="C18" s="4"/>
      <c r="D18" s="4" t="s">
        <v>48</v>
      </c>
      <c r="E18" s="4" t="e">
        <f>SUMPRODUCT((INDEX(Rohdaten!$A$2:$GG$9999,,MATCH(B18,Rohdaten!$1:$1,))&amp;""=C18&amp;"")*(Rohdaten!$A$2:$A$9999&lt;&gt;""))</f>
        <v>#N/A</v>
      </c>
      <c r="F18" s="4" t="e">
        <f t="shared" si="0"/>
        <v>#N/A</v>
      </c>
    </row>
    <row r="19" spans="1:6" x14ac:dyDescent="0.25">
      <c r="A19"/>
      <c r="B19" s="4" t="s">
        <v>5</v>
      </c>
      <c r="C19" s="4">
        <v>0</v>
      </c>
      <c r="D19" s="4" t="s">
        <v>49</v>
      </c>
      <c r="E19" s="4" t="e">
        <f>SUMPRODUCT((INDEX(Rohdaten!$A$2:$GG$9999,,MATCH(B19,Rohdaten!$1:$1,))&amp;""=C19&amp;"")*(Rohdaten!$A$2:$A$9999&lt;&gt;""))</f>
        <v>#N/A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50</v>
      </c>
      <c r="E20" s="4" t="e">
        <f>SUMPRODUCT((INDEX(Rohdaten!$A$2:$GG$9999,,MATCH(B20,Rohdaten!$1:$1,))&amp;""=C20&amp;"")*(Rohdaten!$A$2:$A$9999&lt;&gt;""))</f>
        <v>#N/A</v>
      </c>
      <c r="F20" s="4" t="str">
        <f t="shared" si="0"/>
        <v/>
      </c>
    </row>
    <row r="21" spans="1:6" x14ac:dyDescent="0.25">
      <c r="A21" t="s">
        <v>107</v>
      </c>
      <c r="B21" s="4" t="s">
        <v>6</v>
      </c>
      <c r="C21" s="4"/>
      <c r="D21" s="4" t="s">
        <v>48</v>
      </c>
      <c r="E21" s="4" t="e">
        <f>SUMPRODUCT((INDEX(Rohdaten!$A$2:$GG$9999,,MATCH(B21,Rohdaten!$1:$1,))&amp;""=C21&amp;"")*(Rohdaten!$A$2:$A$9999&lt;&gt;""))</f>
        <v>#N/A</v>
      </c>
      <c r="F21" s="4" t="e">
        <f t="shared" ref="F21:F31" si="1">IF(MATCH(B21,$B:$B,0)=ROW(B21),SUM(E21:E31),"")</f>
        <v>#N/A</v>
      </c>
    </row>
    <row r="22" spans="1:6" x14ac:dyDescent="0.25">
      <c r="A22"/>
      <c r="B22" s="4" t="s">
        <v>6</v>
      </c>
      <c r="C22" s="4">
        <v>0</v>
      </c>
      <c r="D22" s="5" t="s">
        <v>61</v>
      </c>
      <c r="E22" s="4" t="e">
        <f>SUMPRODUCT((INDEX(Rohdaten!$A$2:$GG$9999,,MATCH(B22,Rohdaten!$1:$1,))&amp;""=C22&amp;"")*(Rohdaten!$A$2:$A$9999&lt;&gt;""))</f>
        <v>#N/A</v>
      </c>
      <c r="F22" s="4" t="str">
        <f t="shared" si="1"/>
        <v/>
      </c>
    </row>
    <row r="23" spans="1:6" x14ac:dyDescent="0.25">
      <c r="A23"/>
      <c r="B23" s="4" t="s">
        <v>6</v>
      </c>
      <c r="C23" s="4">
        <v>1</v>
      </c>
      <c r="D23" s="5" t="s">
        <v>62</v>
      </c>
      <c r="E23" s="4" t="e">
        <f>SUMPRODUCT((INDEX(Rohdaten!$A$2:$GG$9999,,MATCH(B23,Rohdaten!$1:$1,))&amp;""=C23&amp;"")*(Rohdaten!$A$2:$A$9999&lt;&gt;""))</f>
        <v>#N/A</v>
      </c>
      <c r="F23" s="4" t="str">
        <f t="shared" si="1"/>
        <v/>
      </c>
    </row>
    <row r="24" spans="1:6" x14ac:dyDescent="0.25">
      <c r="A24"/>
      <c r="B24" s="4" t="s">
        <v>6</v>
      </c>
      <c r="C24" s="4">
        <v>2</v>
      </c>
      <c r="D24" s="5" t="s">
        <v>63</v>
      </c>
      <c r="E24" s="4" t="e">
        <f>SUMPRODUCT((INDEX(Rohdaten!$A$2:$GG$9999,,MATCH(B24,Rohdaten!$1:$1,))&amp;""=C24&amp;"")*(Rohdaten!$A$2:$A$9999&lt;&gt;""))</f>
        <v>#N/A</v>
      </c>
      <c r="F24" s="4" t="str">
        <f t="shared" si="1"/>
        <v/>
      </c>
    </row>
    <row r="25" spans="1:6" x14ac:dyDescent="0.25">
      <c r="A25"/>
      <c r="B25" s="4" t="s">
        <v>6</v>
      </c>
      <c r="C25" s="4">
        <v>3</v>
      </c>
      <c r="D25" s="5" t="s">
        <v>64</v>
      </c>
      <c r="E25" s="4" t="e">
        <f>SUMPRODUCT((INDEX(Rohdaten!$A$2:$GG$9999,,MATCH(B25,Rohdaten!$1:$1,))&amp;""=C25&amp;"")*(Rohdaten!$A$2:$A$9999&lt;&gt;""))</f>
        <v>#N/A</v>
      </c>
      <c r="F25" s="4" t="str">
        <f t="shared" si="1"/>
        <v/>
      </c>
    </row>
    <row r="26" spans="1:6" x14ac:dyDescent="0.25">
      <c r="A26"/>
      <c r="B26" s="4" t="s">
        <v>6</v>
      </c>
      <c r="C26" s="4">
        <v>4</v>
      </c>
      <c r="D26" s="5" t="s">
        <v>65</v>
      </c>
      <c r="E26" s="4" t="e">
        <f>SUMPRODUCT((INDEX(Rohdaten!$A$2:$GG$9999,,MATCH(B26,Rohdaten!$1:$1,))&amp;""=C26&amp;"")*(Rohdaten!$A$2:$A$9999&lt;&gt;""))</f>
        <v>#N/A</v>
      </c>
      <c r="F26" s="4" t="str">
        <f t="shared" si="1"/>
        <v/>
      </c>
    </row>
    <row r="27" spans="1:6" x14ac:dyDescent="0.25">
      <c r="A27"/>
      <c r="B27" s="4" t="s">
        <v>6</v>
      </c>
      <c r="C27" s="4">
        <v>5</v>
      </c>
      <c r="D27" s="5" t="s">
        <v>66</v>
      </c>
      <c r="E27" s="4" t="e">
        <f>SUMPRODUCT((INDEX(Rohdaten!$A$2:$GG$9999,,MATCH(B27,Rohdaten!$1:$1,))&amp;""=C27&amp;"")*(Rohdaten!$A$2:$A$9999&lt;&gt;""))</f>
        <v>#N/A</v>
      </c>
      <c r="F27" s="4" t="str">
        <f t="shared" si="1"/>
        <v/>
      </c>
    </row>
    <row r="28" spans="1:6" x14ac:dyDescent="0.25">
      <c r="A28"/>
      <c r="B28" s="4" t="s">
        <v>6</v>
      </c>
      <c r="C28" s="4">
        <v>6</v>
      </c>
      <c r="D28" s="5" t="s">
        <v>67</v>
      </c>
      <c r="E28" s="4" t="e">
        <f>SUMPRODUCT((INDEX(Rohdaten!$A$2:$GG$9999,,MATCH(B28,Rohdaten!$1:$1,))&amp;""=C28&amp;"")*(Rohdaten!$A$2:$A$9999&lt;&gt;""))</f>
        <v>#N/A</v>
      </c>
      <c r="F28" s="4" t="str">
        <f t="shared" si="1"/>
        <v/>
      </c>
    </row>
    <row r="29" spans="1:6" x14ac:dyDescent="0.25">
      <c r="A29"/>
      <c r="B29" s="4" t="s">
        <v>6</v>
      </c>
      <c r="C29" s="4">
        <v>7</v>
      </c>
      <c r="D29" s="5" t="s">
        <v>68</v>
      </c>
      <c r="E29" s="4" t="e">
        <f>SUMPRODUCT((INDEX(Rohdaten!$A$2:$GG$9999,,MATCH(B29,Rohdaten!$1:$1,))&amp;""=C29&amp;"")*(Rohdaten!$A$2:$A$9999&lt;&gt;""))</f>
        <v>#N/A</v>
      </c>
      <c r="F29" s="4" t="str">
        <f t="shared" si="1"/>
        <v/>
      </c>
    </row>
    <row r="30" spans="1:6" x14ac:dyDescent="0.25">
      <c r="A30"/>
      <c r="B30" s="4" t="s">
        <v>6</v>
      </c>
      <c r="C30" s="4">
        <v>8</v>
      </c>
      <c r="D30" s="5" t="s">
        <v>69</v>
      </c>
      <c r="E30" s="4" t="e">
        <f>SUMPRODUCT((INDEX(Rohdaten!$A$2:$GG$9999,,MATCH(B30,Rohdaten!$1:$1,))&amp;""=C30&amp;"")*(Rohdaten!$A$2:$A$9999&lt;&gt;""))</f>
        <v>#N/A</v>
      </c>
      <c r="F30" s="4" t="str">
        <f t="shared" si="1"/>
        <v/>
      </c>
    </row>
    <row r="31" spans="1:6" x14ac:dyDescent="0.25">
      <c r="A31"/>
      <c r="B31" s="4" t="s">
        <v>6</v>
      </c>
      <c r="C31" s="4">
        <v>9</v>
      </c>
      <c r="D31" s="5" t="s">
        <v>70</v>
      </c>
      <c r="E31" s="4" t="e">
        <f>SUMPRODUCT((INDEX(Rohdaten!$A$2:$GG$9999,,MATCH(B31,Rohdaten!$1:$1,))&amp;""=C31&amp;"")*(Rohdaten!$A$2:$A$9999&lt;&gt;""))</f>
        <v>#N/A</v>
      </c>
      <c r="F31" s="4" t="str">
        <f t="shared" si="1"/>
        <v/>
      </c>
    </row>
    <row r="32" spans="1:6" x14ac:dyDescent="0.25">
      <c r="A32" t="s">
        <v>108</v>
      </c>
      <c r="B32" s="4" t="s">
        <v>7</v>
      </c>
      <c r="C32" s="4"/>
      <c r="D32" s="4" t="s">
        <v>48</v>
      </c>
      <c r="E32" s="4" t="e">
        <f>SUMPRODUCT((INDEX(Rohdaten!$A$2:$GG$9999,,MATCH(B32,Rohdaten!$1:$1,))&amp;""=C32&amp;"")*(Rohdaten!$A$2:$A$9999&lt;&gt;""))</f>
        <v>#N/A</v>
      </c>
      <c r="F32" s="4" t="e">
        <f>IF(MATCH(B32,$B:$B,0)=ROW(B32),SUM(E32:E38),"")</f>
        <v>#N/A</v>
      </c>
    </row>
    <row r="33" spans="1:8" x14ac:dyDescent="0.25">
      <c r="A33"/>
      <c r="B33" s="4" t="s">
        <v>7</v>
      </c>
      <c r="C33" s="4">
        <v>0</v>
      </c>
      <c r="D33" s="4" t="s">
        <v>56</v>
      </c>
      <c r="E33" s="4" t="e">
        <f>SUMPRODUCT((INDEX(Rohdaten!$A$2:$GG$9999,,MATCH(B33,Rohdaten!$1:$1,))&amp;""=C33&amp;"")*(Rohdaten!$A$2:$A$9999&lt;&gt;""))</f>
        <v>#N/A</v>
      </c>
      <c r="F33" s="4" t="str">
        <f>IF(MATCH(B33,$B:$B,0)=ROW(B33),SUM(E33:E43),"")</f>
        <v/>
      </c>
    </row>
    <row r="34" spans="1:8" x14ac:dyDescent="0.25">
      <c r="A34"/>
      <c r="B34" s="4" t="s">
        <v>7</v>
      </c>
      <c r="C34" s="4">
        <v>1</v>
      </c>
      <c r="D34" s="4" t="s">
        <v>59</v>
      </c>
      <c r="E34" s="4" t="e">
        <f>SUMPRODUCT((INDEX(Rohdaten!$A$2:$GG$9999,,MATCH(B34,Rohdaten!$1:$1,))&amp;""=C34&amp;"")*(Rohdaten!$A$2:$A$9999&lt;&gt;""))</f>
        <v>#N/A</v>
      </c>
      <c r="F34" s="4" t="str">
        <f>IF(MATCH(B34,$B:$B,0)=ROW(B34),SUM(E34:E44),"")</f>
        <v/>
      </c>
    </row>
    <row r="35" spans="1:8" x14ac:dyDescent="0.25">
      <c r="A35"/>
      <c r="B35" s="4" t="s">
        <v>7</v>
      </c>
      <c r="C35" s="4">
        <v>2</v>
      </c>
      <c r="D35" s="4" t="s">
        <v>60</v>
      </c>
      <c r="E35" s="4" t="e">
        <f>SUMPRODUCT((INDEX(Rohdaten!$A$2:$GG$9999,,MATCH(B35,Rohdaten!$1:$1,))&amp;""=C35&amp;"")*(Rohdaten!$A$2:$A$9999&lt;&gt;""))</f>
        <v>#N/A</v>
      </c>
      <c r="F35" s="4" t="str">
        <f>IF(MATCH(B35,$B:$B,0)=ROW(B35),SUM(E35:E45),"")</f>
        <v/>
      </c>
    </row>
    <row r="36" spans="1:8" x14ac:dyDescent="0.25">
      <c r="A36"/>
      <c r="B36" s="4" t="s">
        <v>7</v>
      </c>
      <c r="C36" s="4">
        <v>3</v>
      </c>
      <c r="D36" s="4" t="s">
        <v>57</v>
      </c>
      <c r="E36" s="4" t="e">
        <f>SUMPRODUCT((INDEX(Rohdaten!$A$2:$GG$9999,,MATCH(B36,Rohdaten!$1:$1,))&amp;""=C36&amp;"")*(Rohdaten!$A$2:$A$9999&lt;&gt;""))</f>
        <v>#N/A</v>
      </c>
      <c r="F36" s="4" t="str">
        <f>IF(MATCH(B36,$B:$B,0)=ROW(B36),SUM(E36:E46),"")</f>
        <v/>
      </c>
    </row>
    <row r="37" spans="1:8" x14ac:dyDescent="0.25">
      <c r="A37"/>
      <c r="B37" s="4" t="s">
        <v>7</v>
      </c>
      <c r="C37" s="4">
        <v>4</v>
      </c>
      <c r="D37" s="4" t="s">
        <v>58</v>
      </c>
      <c r="E37" s="4" t="e">
        <f>SUMPRODUCT((INDEX(Rohdaten!$A$2:$GG$9999,,MATCH(B37,Rohdaten!$1:$1,))&amp;""=C37&amp;"")*(Rohdaten!$A$2:$A$9999&lt;&gt;""))</f>
        <v>#N/A</v>
      </c>
      <c r="F37" s="4" t="str">
        <f>IF(MATCH(B37,$B:$B,0)=ROW(B37),SUM(E37:E46),"")</f>
        <v/>
      </c>
    </row>
    <row r="38" spans="1:8" x14ac:dyDescent="0.25">
      <c r="A38" t="s">
        <v>102</v>
      </c>
      <c r="B38" s="4" t="s">
        <v>8</v>
      </c>
      <c r="C38" s="4"/>
      <c r="D38" s="4" t="s">
        <v>48</v>
      </c>
      <c r="E38" s="4" t="e">
        <f>SUMPRODUCT((INDEX(Rohdaten!$A$2:$GG$9999,,MATCH(B38,Rohdaten!$1:$1,))&amp;""=C38&amp;"")*(Rohdaten!$A$2:$A$9999&lt;&gt;""))</f>
        <v>#N/A</v>
      </c>
      <c r="F38" s="4" t="e">
        <f>IF(MATCH(B38,$B:$B,0)=ROW(B38),SUM(E38:E40),"")</f>
        <v>#N/A</v>
      </c>
    </row>
    <row r="39" spans="1:8" x14ac:dyDescent="0.25">
      <c r="A39"/>
      <c r="B39" s="4" t="s">
        <v>8</v>
      </c>
      <c r="C39" s="4">
        <v>0</v>
      </c>
      <c r="D39" s="4" t="s">
        <v>49</v>
      </c>
      <c r="E39" s="4" t="e">
        <f>SUMPRODUCT((INDEX(Rohdaten!$A$2:$GG$9999,,MATCH(B39,Rohdaten!$1:$1,))&amp;""=C39&amp;"")*(Rohdaten!$A$2:$A$9999&lt;&gt;""))</f>
        <v>#N/A</v>
      </c>
      <c r="F39" s="4"/>
    </row>
    <row r="40" spans="1:8" x14ac:dyDescent="0.25">
      <c r="A40"/>
      <c r="B40" s="4" t="s">
        <v>8</v>
      </c>
      <c r="C40" s="4">
        <v>1</v>
      </c>
      <c r="D40" s="4" t="s">
        <v>50</v>
      </c>
      <c r="E40" s="4" t="e">
        <f>SUMPRODUCT((INDEX(Rohdaten!$A$2:$GG$9999,,MATCH(B40,Rohdaten!$1:$1,))&amp;""=C40&amp;"")*(Rohdaten!$A$2:$A$9999&lt;&gt;""))</f>
        <v>#N/A</v>
      </c>
      <c r="F40" s="4"/>
    </row>
    <row r="41" spans="1:8" x14ac:dyDescent="0.25">
      <c r="A41" t="s">
        <v>120</v>
      </c>
      <c r="B41" s="4" t="s">
        <v>9</v>
      </c>
      <c r="C41" s="4"/>
      <c r="D41" s="4" t="s">
        <v>48</v>
      </c>
      <c r="E41" s="4" t="e">
        <f>SUMPRODUCT((INDEX(Rohdaten!$A$2:$GG$9999,,MATCH(B41,Rohdaten!$1:$1,))&amp;""=C41&amp;"")*(Rohdaten!$A$2:$A$9999&lt;&gt;""))</f>
        <v>#N/A</v>
      </c>
      <c r="F41" s="4" t="e">
        <f>IF(MATCH(B41,$B:$B,0)=ROW(B41),SUM(E41:E43),"")</f>
        <v>#N/A</v>
      </c>
    </row>
    <row r="42" spans="1:8" x14ac:dyDescent="0.25">
      <c r="A42"/>
      <c r="B42" s="4" t="s">
        <v>9</v>
      </c>
      <c r="C42" s="4">
        <v>0</v>
      </c>
      <c r="D42" s="4" t="s">
        <v>49</v>
      </c>
      <c r="E42" s="4" t="e">
        <f>SUMPRODUCT((INDEX(Rohdaten!$A$2:$GG$9999,,MATCH(B42,Rohdaten!$1:$1,))&amp;""=C42&amp;"")*(Rohdaten!$A$2:$A$9999&lt;&gt;""))</f>
        <v>#N/A</v>
      </c>
      <c r="F42" s="4" t="str">
        <f>IF(MATCH(B42,$B:$B,0)=ROW(B42),SUM(E42:E51),"")</f>
        <v/>
      </c>
    </row>
    <row r="43" spans="1:8" x14ac:dyDescent="0.25">
      <c r="A43"/>
      <c r="B43" s="4" t="s">
        <v>9</v>
      </c>
      <c r="C43" s="4">
        <v>1</v>
      </c>
      <c r="D43" s="4" t="s">
        <v>50</v>
      </c>
      <c r="E43" s="4" t="e">
        <f>SUMPRODUCT((INDEX(Rohdaten!$A$2:$GG$9999,,MATCH(B43,Rohdaten!$1:$1,))&amp;""=C43&amp;"")*(Rohdaten!$A$2:$A$9999&lt;&gt;""))</f>
        <v>#N/A</v>
      </c>
      <c r="F43" s="4" t="str">
        <f>IF(MATCH(B43,$B:$B,0)=ROW(B43),SUM(E43:E52),"")</f>
        <v/>
      </c>
    </row>
    <row r="44" spans="1:8" x14ac:dyDescent="0.25">
      <c r="A44" t="s">
        <v>103</v>
      </c>
      <c r="B44" s="4" t="s">
        <v>10</v>
      </c>
      <c r="C44" s="4"/>
      <c r="D44" s="4" t="s">
        <v>48</v>
      </c>
      <c r="E44" s="4" t="e">
        <f>SUMPRODUCT((INDEX(Rohdaten!$A$2:$GG$9999,,MATCH(B44,Rohdaten!$1:$1,))&amp;""=C44&amp;"")*(Rohdaten!$A$2:$A$9999&lt;&gt;""))</f>
        <v>#N/A</v>
      </c>
      <c r="F44" s="4" t="e">
        <f>IF(MATCH(B44,$B:$B,0)=ROW(B44),SUM(E44:E46),"")</f>
        <v>#N/A</v>
      </c>
      <c r="H44" s="21"/>
    </row>
    <row r="45" spans="1:8" x14ac:dyDescent="0.25">
      <c r="A45"/>
      <c r="B45" s="4" t="s">
        <v>10</v>
      </c>
      <c r="C45" s="4">
        <v>0</v>
      </c>
      <c r="D45" s="4" t="s">
        <v>49</v>
      </c>
      <c r="E45" s="4" t="e">
        <f>SUMPRODUCT((INDEX(Rohdaten!$A$2:$GG$9999,,MATCH(B45,Rohdaten!$1:$1,))&amp;""=C45&amp;"")*(Rohdaten!$A$2:$A$9999&lt;&gt;""))</f>
        <v>#N/A</v>
      </c>
      <c r="F45" s="4" t="str">
        <f>IF(MATCH(B45,$B:$B,0)=ROW(B45),SUM(E45:E46),"")</f>
        <v/>
      </c>
      <c r="H45" s="21"/>
    </row>
    <row r="46" spans="1:8" x14ac:dyDescent="0.25">
      <c r="A46"/>
      <c r="B46" s="4" t="s">
        <v>10</v>
      </c>
      <c r="C46" s="4">
        <v>1</v>
      </c>
      <c r="D46" s="4" t="s">
        <v>50</v>
      </c>
      <c r="E46" s="4" t="e">
        <f>SUMPRODUCT((INDEX(Rohdaten!$A$2:$GG$9999,,MATCH(B46,Rohdaten!$1:$1,))&amp;""=C46&amp;"")*(Rohdaten!$A$2:$A$9999&lt;&gt;""))</f>
        <v>#N/A</v>
      </c>
      <c r="F46" s="4" t="str">
        <f>IF(MATCH(B46,$B:$B,0)=ROW(B46),SUM(E46:E47),"")</f>
        <v/>
      </c>
    </row>
    <row r="47" spans="1:8" x14ac:dyDescent="0.25">
      <c r="A47" t="s">
        <v>71</v>
      </c>
      <c r="B47" s="7" t="s">
        <v>84</v>
      </c>
      <c r="C47" s="6"/>
      <c r="D47" s="8" t="s">
        <v>72</v>
      </c>
      <c r="E47" s="4" t="e">
        <f>SUMPRODUCT((INDEX(Rohdaten!$A$2:$GG$9999,,MATCH(B47,Rohdaten!$1:$1,))&amp;""=C47&amp;"")*(Rohdaten!$A$2:$A$9999&lt;&gt;""))</f>
        <v>#N/A</v>
      </c>
      <c r="F47" s="4" t="e">
        <f>IF(MATCH(B47,$B:$B,0)=ROW(B47),SUM(E47:E51),"")</f>
        <v>#N/A</v>
      </c>
    </row>
    <row r="48" spans="1:8" x14ac:dyDescent="0.25">
      <c r="A48"/>
      <c r="B48" s="4" t="s">
        <v>84</v>
      </c>
      <c r="C48" s="9">
        <v>0</v>
      </c>
      <c r="D48" s="5" t="s">
        <v>49</v>
      </c>
      <c r="E48" s="4" t="e">
        <f>SUMPRODUCT((INDEX(Rohdaten!$A$2:$GG$9999,,MATCH(B48,Rohdaten!$1:$1,))&amp;""=C48&amp;"")*(Rohdaten!$A$2:$A$9999&lt;&gt;""))</f>
        <v>#N/A</v>
      </c>
      <c r="F48" s="4" t="str">
        <f t="shared" ref="F48:F57" si="2">IF(MATCH(B48,$B:$B,0)=ROW(B48),SUM(E48:E50),"")</f>
        <v/>
      </c>
    </row>
    <row r="49" spans="1:6" x14ac:dyDescent="0.25">
      <c r="A49"/>
      <c r="B49" s="4" t="s">
        <v>84</v>
      </c>
      <c r="C49" s="9">
        <v>1</v>
      </c>
      <c r="D49" s="5" t="s">
        <v>73</v>
      </c>
      <c r="E49" s="4" t="e">
        <f>SUMPRODUCT((INDEX(Rohdaten!$A$2:$GG$9999,,MATCH(B49,Rohdaten!$1:$1,))&amp;""=C49&amp;"")*(Rohdaten!$A$2:$A$9999&lt;&gt;""))</f>
        <v>#N/A</v>
      </c>
      <c r="F49" s="4" t="str">
        <f t="shared" si="2"/>
        <v/>
      </c>
    </row>
    <row r="50" spans="1:6" x14ac:dyDescent="0.25">
      <c r="A50"/>
      <c r="B50" s="4" t="s">
        <v>84</v>
      </c>
      <c r="C50" s="9">
        <v>2</v>
      </c>
      <c r="D50" s="5" t="s">
        <v>74</v>
      </c>
      <c r="E50" s="4" t="e">
        <f>SUMPRODUCT((INDEX(Rohdaten!$A$2:$GG$9999,,MATCH(B50,Rohdaten!$1:$1,))&amp;""=C50&amp;"")*(Rohdaten!$A$2:$A$9999&lt;&gt;""))</f>
        <v>#N/A</v>
      </c>
      <c r="F50" s="4" t="str">
        <f t="shared" si="2"/>
        <v/>
      </c>
    </row>
    <row r="51" spans="1:6" x14ac:dyDescent="0.25">
      <c r="A51"/>
      <c r="B51" s="4" t="s">
        <v>84</v>
      </c>
      <c r="C51" s="9">
        <v>3</v>
      </c>
      <c r="D51" s="5" t="s">
        <v>75</v>
      </c>
      <c r="E51" s="4" t="e">
        <f>SUMPRODUCT((INDEX(Rohdaten!$A$2:$GG$9999,,MATCH(B51,Rohdaten!$1:$1,))&amp;""=C51&amp;"")*(Rohdaten!$A$2:$A$9999&lt;&gt;""))</f>
        <v>#N/A</v>
      </c>
      <c r="F51" s="4" t="str">
        <f t="shared" si="2"/>
        <v/>
      </c>
    </row>
    <row r="52" spans="1:6" x14ac:dyDescent="0.25">
      <c r="A52" t="s">
        <v>76</v>
      </c>
      <c r="B52" s="7" t="s">
        <v>85</v>
      </c>
      <c r="C52" s="6"/>
      <c r="D52" s="8" t="s">
        <v>72</v>
      </c>
      <c r="E52" s="4" t="e">
        <f>SUMPRODUCT((INDEX(Rohdaten!$A$2:$GG$9999,,MATCH(B52,Rohdaten!$1:$1,))&amp;""=C52&amp;"")*(Rohdaten!$A$2:$A$9999&lt;&gt;""))</f>
        <v>#N/A</v>
      </c>
      <c r="F52" s="4" t="e">
        <f t="shared" si="2"/>
        <v>#N/A</v>
      </c>
    </row>
    <row r="53" spans="1:6" x14ac:dyDescent="0.25">
      <c r="A53"/>
      <c r="B53" s="4" t="s">
        <v>85</v>
      </c>
      <c r="C53" s="9">
        <v>0</v>
      </c>
      <c r="D53" s="5" t="s">
        <v>49</v>
      </c>
      <c r="E53" s="4" t="e">
        <f>SUMPRODUCT((INDEX(Rohdaten!$A$2:$GG$9999,,MATCH(B53,Rohdaten!$1:$1,))&amp;""=C53&amp;"")*(Rohdaten!$A$2:$A$9999&lt;&gt;""))</f>
        <v>#N/A</v>
      </c>
      <c r="F53" s="4" t="str">
        <f t="shared" si="2"/>
        <v/>
      </c>
    </row>
    <row r="54" spans="1:6" x14ac:dyDescent="0.25">
      <c r="A54"/>
      <c r="B54" s="4" t="s">
        <v>85</v>
      </c>
      <c r="C54" s="9">
        <v>1</v>
      </c>
      <c r="D54" s="5" t="s">
        <v>50</v>
      </c>
      <c r="E54" s="4" t="e">
        <f>SUMPRODUCT((INDEX(Rohdaten!$A$2:$GG$9999,,MATCH(B54,Rohdaten!$1:$1,))&amp;""=C54&amp;"")*(Rohdaten!$A$2:$A$9999&lt;&gt;""))</f>
        <v>#N/A</v>
      </c>
      <c r="F54" s="4" t="str">
        <f t="shared" si="2"/>
        <v/>
      </c>
    </row>
    <row r="55" spans="1:6" x14ac:dyDescent="0.25">
      <c r="A55" t="s">
        <v>77</v>
      </c>
      <c r="B55" s="7" t="s">
        <v>13</v>
      </c>
      <c r="C55" s="6"/>
      <c r="D55" s="8" t="s">
        <v>72</v>
      </c>
      <c r="E55" s="4" t="e">
        <f>SUMPRODUCT((INDEX(Rohdaten!$A$2:$GG$9999,,MATCH(B55,Rohdaten!$1:$1,))&amp;""=C55&amp;"")*(Rohdaten!$A$2:$A$9999&lt;&gt;""))</f>
        <v>#N/A</v>
      </c>
      <c r="F55" s="4" t="e">
        <f t="shared" si="2"/>
        <v>#N/A</v>
      </c>
    </row>
    <row r="56" spans="1:6" x14ac:dyDescent="0.25">
      <c r="A56"/>
      <c r="B56" s="4" t="s">
        <v>13</v>
      </c>
      <c r="C56" s="9">
        <v>0</v>
      </c>
      <c r="D56" s="5" t="s">
        <v>49</v>
      </c>
      <c r="E56" s="4" t="e">
        <f>SUMPRODUCT((INDEX(Rohdaten!$A$2:$GG$9999,,MATCH(B56,Rohdaten!$1:$1,))&amp;""=C56&amp;"")*(Rohdaten!$A$2:$A$9999&lt;&gt;""))</f>
        <v>#N/A</v>
      </c>
      <c r="F56" s="4" t="str">
        <f t="shared" si="2"/>
        <v/>
      </c>
    </row>
    <row r="57" spans="1:6" x14ac:dyDescent="0.25">
      <c r="A57"/>
      <c r="B57" s="4" t="s">
        <v>13</v>
      </c>
      <c r="C57" s="9">
        <v>1</v>
      </c>
      <c r="D57" s="5" t="s">
        <v>50</v>
      </c>
      <c r="E57" s="4" t="e">
        <f>SUMPRODUCT((INDEX(Rohdaten!$A$2:$GG$9999,,MATCH(B57,Rohdaten!$1:$1,))&amp;""=C57&amp;"")*(Rohdaten!$A$2:$A$9999&lt;&gt;""))</f>
        <v>#N/A</v>
      </c>
      <c r="F57" s="4" t="str">
        <f t="shared" si="2"/>
        <v/>
      </c>
    </row>
    <row r="58" spans="1:6" x14ac:dyDescent="0.25">
      <c r="A58" t="s">
        <v>78</v>
      </c>
      <c r="B58" s="7" t="s">
        <v>11</v>
      </c>
      <c r="C58" s="6"/>
      <c r="D58" s="8" t="s">
        <v>72</v>
      </c>
      <c r="E58" s="4" t="e">
        <f>SUMPRODUCT((INDEX(Rohdaten!$A$2:$GG$9999,,MATCH(B58,Rohdaten!$1:$1,))&amp;""=C58&amp;"")*(Rohdaten!$A$2:$A$9999&lt;&gt;""))</f>
        <v>#N/A</v>
      </c>
      <c r="F58" s="4" t="e">
        <f>IF(MATCH(B58,$B:$B,0)=ROW(B58),SUM(E58:E61),"")</f>
        <v>#N/A</v>
      </c>
    </row>
    <row r="59" spans="1:6" x14ac:dyDescent="0.25">
      <c r="A59"/>
      <c r="B59" s="4" t="s">
        <v>11</v>
      </c>
      <c r="C59" s="9">
        <v>0</v>
      </c>
      <c r="D59" s="5" t="s">
        <v>49</v>
      </c>
      <c r="E59" s="4" t="e">
        <f>SUMPRODUCT((INDEX(Rohdaten!$A$2:$GG$9999,,MATCH(B59,Rohdaten!$1:$1,))&amp;""=C59&amp;"")*(Rohdaten!$A$2:$A$9999&lt;&gt;""))</f>
        <v>#N/A</v>
      </c>
      <c r="F59" s="4" t="str">
        <f t="shared" ref="F59:F76" si="3">IF(MATCH(B59,$B:$B,0)=ROW(B59),SUM(E59:E61),"")</f>
        <v/>
      </c>
    </row>
    <row r="60" spans="1:6" x14ac:dyDescent="0.25">
      <c r="A60"/>
      <c r="B60" s="4" t="s">
        <v>11</v>
      </c>
      <c r="C60" s="9">
        <v>1</v>
      </c>
      <c r="D60" s="5" t="s">
        <v>131</v>
      </c>
      <c r="E60" s="4" t="e">
        <f>SUMPRODUCT((INDEX(Rohdaten!$A$2:$GG$9999,,MATCH(B60,Rohdaten!$1:$1,))&amp;""=C60&amp;"")*(Rohdaten!$A$2:$A$9999&lt;&gt;""))</f>
        <v>#N/A</v>
      </c>
      <c r="F60" s="4" t="str">
        <f t="shared" si="3"/>
        <v/>
      </c>
    </row>
    <row r="61" spans="1:6" x14ac:dyDescent="0.25">
      <c r="A61"/>
      <c r="B61" s="4" t="s">
        <v>11</v>
      </c>
      <c r="C61" s="9">
        <v>2</v>
      </c>
      <c r="D61" s="5" t="s">
        <v>132</v>
      </c>
      <c r="E61" s="4" t="e">
        <f>SUMPRODUCT((INDEX(Rohdaten!$A$2:$GG$9999,,MATCH(B61,Rohdaten!$1:$1,))&amp;""=C61&amp;"")*(Rohdaten!$A$2:$A$9999&lt;&gt;""))</f>
        <v>#N/A</v>
      </c>
      <c r="F61" s="4" t="str">
        <f t="shared" si="3"/>
        <v/>
      </c>
    </row>
    <row r="62" spans="1:6" x14ac:dyDescent="0.25">
      <c r="A62" t="s">
        <v>79</v>
      </c>
      <c r="B62" s="7" t="s">
        <v>15</v>
      </c>
      <c r="C62" s="6"/>
      <c r="D62" s="8" t="s">
        <v>72</v>
      </c>
      <c r="E62" s="4" t="e">
        <f>SUMPRODUCT((INDEX(Rohdaten!$A$2:$GG$9999,,MATCH(B62,Rohdaten!$1:$1,))&amp;""=C62&amp;"")*(Rohdaten!$A$2:$A$9999&lt;&gt;""))</f>
        <v>#N/A</v>
      </c>
      <c r="F62" s="4" t="e">
        <f t="shared" si="3"/>
        <v>#N/A</v>
      </c>
    </row>
    <row r="63" spans="1:6" x14ac:dyDescent="0.25">
      <c r="A63"/>
      <c r="B63" s="4" t="s">
        <v>15</v>
      </c>
      <c r="C63" s="9">
        <v>0</v>
      </c>
      <c r="D63" s="5" t="s">
        <v>49</v>
      </c>
      <c r="E63" s="4" t="e">
        <f>SUMPRODUCT((INDEX(Rohdaten!$A$2:$GG$9999,,MATCH(B63,Rohdaten!$1:$1,))&amp;""=C63&amp;"")*(Rohdaten!$A$2:$A$9999&lt;&gt;""))</f>
        <v>#N/A</v>
      </c>
      <c r="F63" s="4" t="str">
        <f t="shared" si="3"/>
        <v/>
      </c>
    </row>
    <row r="64" spans="1:6" x14ac:dyDescent="0.25">
      <c r="A64"/>
      <c r="B64" s="4" t="s">
        <v>15</v>
      </c>
      <c r="C64" s="9">
        <v>1</v>
      </c>
      <c r="D64" s="5" t="s">
        <v>50</v>
      </c>
      <c r="E64" s="4" t="e">
        <f>SUMPRODUCT((INDEX(Rohdaten!$A$2:$GG$9999,,MATCH(B64,Rohdaten!$1:$1,))&amp;""=C64&amp;"")*(Rohdaten!$A$2:$A$9999&lt;&gt;""))</f>
        <v>#N/A</v>
      </c>
      <c r="F64" s="4" t="str">
        <f t="shared" si="3"/>
        <v/>
      </c>
    </row>
    <row r="65" spans="1:6" x14ac:dyDescent="0.25">
      <c r="A65" t="s">
        <v>80</v>
      </c>
      <c r="B65" s="7" t="s">
        <v>14</v>
      </c>
      <c r="C65" s="6"/>
      <c r="D65" s="8" t="s">
        <v>72</v>
      </c>
      <c r="E65" s="4" t="e">
        <f>SUMPRODUCT((INDEX(Rohdaten!$A$2:$GG$9999,,MATCH(B65,Rohdaten!$1:$1,))&amp;""=C65&amp;"")*(Rohdaten!$A$2:$A$9999&lt;&gt;""))</f>
        <v>#N/A</v>
      </c>
      <c r="F65" s="4" t="e">
        <f t="shared" si="3"/>
        <v>#N/A</v>
      </c>
    </row>
    <row r="66" spans="1:6" x14ac:dyDescent="0.25">
      <c r="A66"/>
      <c r="B66" s="4" t="s">
        <v>14</v>
      </c>
      <c r="C66" s="9">
        <v>0</v>
      </c>
      <c r="D66" s="5" t="s">
        <v>49</v>
      </c>
      <c r="E66" s="4" t="e">
        <f>SUMPRODUCT((INDEX(Rohdaten!$A$2:$GG$9999,,MATCH(B66,Rohdaten!$1:$1,))&amp;""=C66&amp;"")*(Rohdaten!$A$2:$A$9999&lt;&gt;""))</f>
        <v>#N/A</v>
      </c>
      <c r="F66" s="4" t="str">
        <f t="shared" si="3"/>
        <v/>
      </c>
    </row>
    <row r="67" spans="1:6" x14ac:dyDescent="0.25">
      <c r="A67"/>
      <c r="B67" s="4" t="s">
        <v>14</v>
      </c>
      <c r="C67" s="9">
        <v>1</v>
      </c>
      <c r="D67" s="5" t="s">
        <v>50</v>
      </c>
      <c r="E67" s="4" t="e">
        <f>SUMPRODUCT((INDEX(Rohdaten!$A$2:$GG$9999,,MATCH(B67,Rohdaten!$1:$1,))&amp;""=C67&amp;"")*(Rohdaten!$A$2:$A$9999&lt;&gt;""))</f>
        <v>#N/A</v>
      </c>
      <c r="F67" s="4" t="str">
        <f t="shared" si="3"/>
        <v/>
      </c>
    </row>
    <row r="68" spans="1:6" x14ac:dyDescent="0.25">
      <c r="A68" t="s">
        <v>142</v>
      </c>
      <c r="B68" s="7" t="s">
        <v>86</v>
      </c>
      <c r="C68" s="6"/>
      <c r="D68" s="8" t="s">
        <v>72</v>
      </c>
      <c r="E68" s="4" t="e">
        <f>SUMPRODUCT((INDEX(Rohdaten!$A$2:$GG$9999,,MATCH(B68,Rohdaten!$1:$1,))&amp;""=C68&amp;"")*(Rohdaten!$A$2:$A$9999&lt;&gt;""))</f>
        <v>#N/A</v>
      </c>
      <c r="F68" s="4" t="e">
        <f t="shared" si="3"/>
        <v>#N/A</v>
      </c>
    </row>
    <row r="69" spans="1:6" x14ac:dyDescent="0.25">
      <c r="A69"/>
      <c r="B69" s="4" t="s">
        <v>86</v>
      </c>
      <c r="C69" s="9">
        <v>0</v>
      </c>
      <c r="D69" s="5" t="s">
        <v>49</v>
      </c>
      <c r="E69" s="4" t="e">
        <f>SUMPRODUCT((INDEX(Rohdaten!$A$2:$GG$9999,,MATCH(B69,Rohdaten!$1:$1,))&amp;""=C69&amp;"")*(Rohdaten!$A$2:$A$9999&lt;&gt;""))</f>
        <v>#N/A</v>
      </c>
      <c r="F69" s="4" t="str">
        <f t="shared" si="3"/>
        <v/>
      </c>
    </row>
    <row r="70" spans="1:6" x14ac:dyDescent="0.25">
      <c r="A70"/>
      <c r="B70" s="4" t="s">
        <v>86</v>
      </c>
      <c r="C70" s="9">
        <v>1</v>
      </c>
      <c r="D70" s="5" t="s">
        <v>50</v>
      </c>
      <c r="E70" s="4" t="e">
        <f>SUMPRODUCT((INDEX(Rohdaten!$A$2:$GG$9999,,MATCH(B70,Rohdaten!$1:$1,))&amp;""=C70&amp;"")*(Rohdaten!$A$2:$A$9999&lt;&gt;""))</f>
        <v>#N/A</v>
      </c>
      <c r="F70" s="4" t="str">
        <f t="shared" si="3"/>
        <v/>
      </c>
    </row>
    <row r="71" spans="1:6" x14ac:dyDescent="0.25">
      <c r="A71" t="s">
        <v>81</v>
      </c>
      <c r="B71" s="7" t="s">
        <v>87</v>
      </c>
      <c r="C71" s="6"/>
      <c r="D71" s="8" t="s">
        <v>72</v>
      </c>
      <c r="E71" s="4" t="e">
        <f>SUMPRODUCT((INDEX(Rohdaten!$A$2:$GG$9999,,MATCH(B71,Rohdaten!$1:$1,))&amp;""=C71&amp;"")*(Rohdaten!$A$2:$A$9999&lt;&gt;""))</f>
        <v>#N/A</v>
      </c>
      <c r="F71" s="4" t="e">
        <f t="shared" si="3"/>
        <v>#N/A</v>
      </c>
    </row>
    <row r="72" spans="1:6" x14ac:dyDescent="0.25">
      <c r="A72"/>
      <c r="B72" s="4" t="s">
        <v>87</v>
      </c>
      <c r="C72" s="9">
        <v>0</v>
      </c>
      <c r="D72" s="5" t="s">
        <v>49</v>
      </c>
      <c r="E72" s="4" t="e">
        <f>SUMPRODUCT((INDEX(Rohdaten!$A$2:$GG$9999,,MATCH(B72,Rohdaten!$1:$1,))&amp;""=C72&amp;"")*(Rohdaten!$A$2:$A$9999&lt;&gt;""))</f>
        <v>#N/A</v>
      </c>
      <c r="F72" s="4" t="str">
        <f t="shared" si="3"/>
        <v/>
      </c>
    </row>
    <row r="73" spans="1:6" x14ac:dyDescent="0.25">
      <c r="A73"/>
      <c r="B73" s="4" t="s">
        <v>87</v>
      </c>
      <c r="C73" s="9">
        <v>1</v>
      </c>
      <c r="D73" s="5" t="s">
        <v>50</v>
      </c>
      <c r="E73" s="4" t="e">
        <f>SUMPRODUCT((INDEX(Rohdaten!$A$2:$GG$9999,,MATCH(B73,Rohdaten!$1:$1,))&amp;""=C73&amp;"")*(Rohdaten!$A$2:$A$9999&lt;&gt;""))</f>
        <v>#N/A</v>
      </c>
      <c r="F73" s="4" t="str">
        <f t="shared" si="3"/>
        <v/>
      </c>
    </row>
    <row r="74" spans="1:6" x14ac:dyDescent="0.25">
      <c r="A74" t="s">
        <v>143</v>
      </c>
      <c r="B74" s="7" t="s">
        <v>88</v>
      </c>
      <c r="C74" s="6"/>
      <c r="D74" s="8" t="s">
        <v>72</v>
      </c>
      <c r="E74" s="4" t="e">
        <f>SUMPRODUCT((INDEX(Rohdaten!$A$2:$GG$9999,,MATCH(B74,Rohdaten!$1:$1,))&amp;""=C74&amp;"")*(Rohdaten!$A$2:$A$9999&lt;&gt;""))</f>
        <v>#N/A</v>
      </c>
      <c r="F74" s="4" t="e">
        <f t="shared" si="3"/>
        <v>#N/A</v>
      </c>
    </row>
    <row r="75" spans="1:6" x14ac:dyDescent="0.25">
      <c r="A75"/>
      <c r="B75" s="4" t="s">
        <v>88</v>
      </c>
      <c r="C75" s="9">
        <v>0</v>
      </c>
      <c r="D75" s="5" t="s">
        <v>49</v>
      </c>
      <c r="E75" s="4" t="e">
        <f>SUMPRODUCT((INDEX(Rohdaten!$A$2:$GG$9999,,MATCH(B75,Rohdaten!$1:$1,))&amp;""=C75&amp;"")*(Rohdaten!$A$2:$A$9999&lt;&gt;""))</f>
        <v>#N/A</v>
      </c>
      <c r="F75" s="4" t="str">
        <f t="shared" si="3"/>
        <v/>
      </c>
    </row>
    <row r="76" spans="1:6" x14ac:dyDescent="0.25">
      <c r="A76"/>
      <c r="B76" s="4" t="s">
        <v>88</v>
      </c>
      <c r="C76" s="9">
        <v>1</v>
      </c>
      <c r="D76" s="5" t="s">
        <v>50</v>
      </c>
      <c r="E76" s="4" t="e">
        <f>SUMPRODUCT((INDEX(Rohdaten!$A$2:$GG$9999,,MATCH(B76,Rohdaten!$1:$1,))&amp;""=C76&amp;"")*(Rohdaten!$A$2:$A$9999&lt;&gt;""))</f>
        <v>#N/A</v>
      </c>
      <c r="F76" s="4" t="str">
        <f t="shared" si="3"/>
        <v/>
      </c>
    </row>
    <row r="77" spans="1:6" x14ac:dyDescent="0.25">
      <c r="A77" t="s">
        <v>82</v>
      </c>
      <c r="B77" s="7" t="s">
        <v>89</v>
      </c>
      <c r="C77" s="6"/>
      <c r="D77" s="8" t="s">
        <v>72</v>
      </c>
      <c r="E77" s="4" t="e">
        <f>SUMPRODUCT((INDEX(Rohdaten!$A$2:$GG$9999,,MATCH(B77,Rohdaten!$1:$1,))&amp;""=C77&amp;"")*(Rohdaten!$A$2:$A$9999&lt;&gt;""))</f>
        <v>#N/A</v>
      </c>
      <c r="F77" s="4" t="e">
        <f>IF(MATCH(B77,$B:$B,0)=ROW(B77),SUM(E77:E80),"")</f>
        <v>#N/A</v>
      </c>
    </row>
    <row r="78" spans="1:6" x14ac:dyDescent="0.25">
      <c r="A78"/>
      <c r="B78" s="4" t="s">
        <v>89</v>
      </c>
      <c r="C78" s="9">
        <v>0</v>
      </c>
      <c r="D78" s="5" t="s">
        <v>49</v>
      </c>
      <c r="E78" s="4" t="e">
        <f>SUMPRODUCT((INDEX(Rohdaten!$A$2:$GG$9999,,MATCH(B78,Rohdaten!$1:$1,))&amp;""=C78&amp;"")*(Rohdaten!$A$2:$A$9999&lt;&gt;""))</f>
        <v>#N/A</v>
      </c>
      <c r="F78" s="4" t="str">
        <f t="shared" ref="F78:F84" si="4">IF(MATCH(B78,$B:$B,0)=ROW(B78),SUM(E78:E80),"")</f>
        <v/>
      </c>
    </row>
    <row r="79" spans="1:6" x14ac:dyDescent="0.25">
      <c r="A79"/>
      <c r="B79" s="4" t="s">
        <v>89</v>
      </c>
      <c r="C79" s="9">
        <v>1</v>
      </c>
      <c r="D79" s="5" t="s">
        <v>50</v>
      </c>
      <c r="E79" s="4" t="e">
        <f>SUMPRODUCT((INDEX(Rohdaten!$A$2:$GG$9999,,MATCH(B79,Rohdaten!$1:$1,))&amp;""=C79&amp;"")*(Rohdaten!$A$2:$A$9999&lt;&gt;""))</f>
        <v>#N/A</v>
      </c>
      <c r="F79" s="4" t="str">
        <f t="shared" si="4"/>
        <v/>
      </c>
    </row>
    <row r="80" spans="1:6" x14ac:dyDescent="0.25">
      <c r="A80"/>
      <c r="B80" s="4" t="s">
        <v>89</v>
      </c>
      <c r="C80" s="9">
        <v>2</v>
      </c>
      <c r="D80" s="5" t="s">
        <v>83</v>
      </c>
      <c r="E80" s="4" t="e">
        <f>SUMPRODUCT((INDEX(Rohdaten!$A$2:$GG$9999,,MATCH(B80,Rohdaten!$1:$1,))&amp;""=C80&amp;"")*(Rohdaten!$A$2:$A$9999&lt;&gt;""))</f>
        <v>#N/A</v>
      </c>
      <c r="F80" s="4" t="str">
        <f t="shared" si="4"/>
        <v/>
      </c>
    </row>
    <row r="81" spans="1:6" x14ac:dyDescent="0.25">
      <c r="A81" t="s">
        <v>144</v>
      </c>
      <c r="B81" s="7" t="s">
        <v>90</v>
      </c>
      <c r="C81" s="6"/>
      <c r="D81" s="8" t="s">
        <v>72</v>
      </c>
      <c r="E81" s="4" t="e">
        <f>SUMPRODUCT((INDEX(Rohdaten!$A$2:$GG$9999,,MATCH(B81,Rohdaten!$1:$1,))&amp;""=C81&amp;"")*(Rohdaten!$A$2:$A$9999&lt;&gt;""))</f>
        <v>#N/A</v>
      </c>
      <c r="F81" s="4" t="e">
        <f t="shared" si="4"/>
        <v>#N/A</v>
      </c>
    </row>
    <row r="82" spans="1:6" x14ac:dyDescent="0.25">
      <c r="A82"/>
      <c r="B82" s="4" t="s">
        <v>90</v>
      </c>
      <c r="C82" s="9">
        <v>0</v>
      </c>
      <c r="D82" s="5" t="s">
        <v>49</v>
      </c>
      <c r="E82" s="4" t="e">
        <f>SUMPRODUCT((INDEX(Rohdaten!$A$2:$GG$9999,,MATCH(B82,Rohdaten!$1:$1,))&amp;""=C82&amp;"")*(Rohdaten!$A$2:$A$9999&lt;&gt;""))</f>
        <v>#N/A</v>
      </c>
      <c r="F82" s="4" t="str">
        <f t="shared" si="4"/>
        <v/>
      </c>
    </row>
    <row r="83" spans="1:6" x14ac:dyDescent="0.25">
      <c r="A83"/>
      <c r="B83" s="4" t="s">
        <v>90</v>
      </c>
      <c r="C83" s="9">
        <v>1</v>
      </c>
      <c r="D83" s="5" t="s">
        <v>50</v>
      </c>
      <c r="E83" s="4" t="e">
        <f>SUMPRODUCT((INDEX(Rohdaten!$A$2:$GG$9999,,MATCH(B83,Rohdaten!$1:$1,))&amp;""=C83&amp;"")*(Rohdaten!$A$2:$A$9999&lt;&gt;""))</f>
        <v>#N/A</v>
      </c>
      <c r="F83" s="4" t="str">
        <f t="shared" si="4"/>
        <v/>
      </c>
    </row>
    <row r="84" spans="1:6" x14ac:dyDescent="0.25">
      <c r="A84" t="s">
        <v>145</v>
      </c>
      <c r="B84" s="7" t="s">
        <v>12</v>
      </c>
      <c r="C84" s="6"/>
      <c r="D84" s="8" t="s">
        <v>72</v>
      </c>
      <c r="E84" s="4" t="e">
        <f>SUMPRODUCT((INDEX(Rohdaten!$A$2:$GG$9999,,MATCH(B84,Rohdaten!$1:$1,))&amp;""=C84&amp;"")*(Rohdaten!$A$2:$A$9999&lt;&gt;""))</f>
        <v>#N/A</v>
      </c>
      <c r="F84" s="4" t="e">
        <f t="shared" si="4"/>
        <v>#N/A</v>
      </c>
    </row>
    <row r="85" spans="1:6" x14ac:dyDescent="0.25">
      <c r="A85"/>
      <c r="B85" s="4" t="s">
        <v>12</v>
      </c>
      <c r="C85" s="9">
        <v>0</v>
      </c>
      <c r="D85" s="5" t="s">
        <v>49</v>
      </c>
      <c r="E85" s="4" t="e">
        <f>SUMPRODUCT((INDEX(Rohdaten!$A$2:$GG$9999,,MATCH(B85,Rohdaten!$1:$1,))&amp;""=C85&amp;"")*(Rohdaten!$A$2:$A$9999&lt;&gt;""))</f>
        <v>#N/A</v>
      </c>
      <c r="F85" s="4" t="str">
        <f>IF(MATCH(B85,$B:$B,0)=ROW(B85),SUM(E85:E93),"")</f>
        <v/>
      </c>
    </row>
    <row r="86" spans="1:6" x14ac:dyDescent="0.25">
      <c r="A86"/>
      <c r="B86" s="4" t="s">
        <v>12</v>
      </c>
      <c r="C86" s="9">
        <v>1</v>
      </c>
      <c r="D86" s="5" t="s">
        <v>50</v>
      </c>
      <c r="E86" s="4" t="e">
        <f>SUMPRODUCT((INDEX(Rohdaten!$A$2:$GG$9999,,MATCH(B86,Rohdaten!$1:$1,))&amp;""=C86&amp;"")*(Rohdaten!$A$2:$A$9999&lt;&gt;""))</f>
        <v>#N/A</v>
      </c>
      <c r="F86" s="4" t="str">
        <f>IF(MATCH(B86,$B:$B,0)=ROW(B86),SUM(E86:E94),"")</f>
        <v/>
      </c>
    </row>
    <row r="87" spans="1:6" x14ac:dyDescent="0.25">
      <c r="A87" t="s">
        <v>109</v>
      </c>
      <c r="B87" t="s">
        <v>20</v>
      </c>
      <c r="C87" s="3">
        <v>20</v>
      </c>
      <c r="D87" s="2" t="s">
        <v>97</v>
      </c>
      <c r="E87" s="4" t="e">
        <f>SUMPRODUCT((INDEX(Rohdaten!$A$2:$GG$9999,,MATCH(B87,Rohdaten!$1:$1,))&amp;""&lt;C87&amp;"")*(Rohdaten!$A$2:$A$9999&lt;&gt;""))</f>
        <v>#N/A</v>
      </c>
      <c r="F87" s="4" t="e">
        <f>IF(MATCH(B87,$B:$B,0)=ROW(B87),SUM(E87:E90),"")</f>
        <v>#N/A</v>
      </c>
    </row>
    <row r="88" spans="1:6" x14ac:dyDescent="0.25">
      <c r="A88"/>
      <c r="B88" t="s">
        <v>20</v>
      </c>
      <c r="C88" s="3">
        <v>30</v>
      </c>
      <c r="D88" s="2" t="s">
        <v>98</v>
      </c>
      <c r="E88" s="4" t="e">
        <f>SUMPRODUCT((INDEX(Rohdaten!$A$2:$GG$9999,,MATCH(B88,Rohdaten!$1:$1,))&amp;""&lt;C88&amp;"")*(Rohdaten!$A$2:$A$9999&lt;&gt;""))-E87</f>
        <v>#N/A</v>
      </c>
      <c r="F88" s="4"/>
    </row>
    <row r="89" spans="1:6" x14ac:dyDescent="0.25">
      <c r="A89"/>
      <c r="B89" t="s">
        <v>20</v>
      </c>
      <c r="C89" s="3">
        <v>40</v>
      </c>
      <c r="D89" s="2" t="s">
        <v>99</v>
      </c>
      <c r="E89" s="4" t="e">
        <f>SUMPRODUCT((INDEX(Rohdaten!$A$2:$GG$9999,,MATCH(B89,Rohdaten!$1:$1,))&amp;""&lt;C89&amp;"")*(Rohdaten!$A$2:$A$9999&lt;&gt;""))-E88-E87</f>
        <v>#N/A</v>
      </c>
      <c r="F89" s="4"/>
    </row>
    <row r="90" spans="1:6" x14ac:dyDescent="0.25">
      <c r="A90"/>
      <c r="B90" t="s">
        <v>20</v>
      </c>
      <c r="C90" s="3">
        <v>40</v>
      </c>
      <c r="D90" s="2" t="s">
        <v>100</v>
      </c>
      <c r="E90" s="4" t="e">
        <f>SUMPRODUCT((INDEX(Rohdaten!$A$2:$GG$9999,,MATCH(B90,Rohdaten!$1:$1,))&amp;""&gt;=C90&amp;"")*(Rohdaten!$A$2:$A$9999&lt;&gt;""))</f>
        <v>#N/A</v>
      </c>
      <c r="F90" s="4"/>
    </row>
    <row r="91" spans="1:6" x14ac:dyDescent="0.25">
      <c r="A91"/>
      <c r="C91" s="3"/>
      <c r="D91" s="2"/>
      <c r="E91" s="4"/>
      <c r="F91" s="4"/>
    </row>
    <row r="92" spans="1:6" x14ac:dyDescent="0.25">
      <c r="A92" s="13" t="s">
        <v>95</v>
      </c>
      <c r="B92" s="13" t="s">
        <v>117</v>
      </c>
      <c r="C92" s="14"/>
      <c r="D92" s="15"/>
      <c r="E92" s="13"/>
      <c r="F92" s="13"/>
    </row>
    <row r="93" spans="1:6" x14ac:dyDescent="0.25">
      <c r="A93" t="s">
        <v>91</v>
      </c>
      <c r="B93" s="4" t="s">
        <v>19</v>
      </c>
      <c r="C93" s="6"/>
      <c r="D93" s="8" t="s">
        <v>72</v>
      </c>
      <c r="E93" s="4" t="e">
        <f>SUMPRODUCT((INDEX(Rohdaten!$A$2:$GG$9999,,MATCH(B93,Rohdaten!$1:$1,))&amp;""=C93&amp;"")*(INDEX(Rohdaten!$A$2:$GG$9999,,MATCH("end_date",Rohdaten!$1:$1,))&lt;&gt;""))</f>
        <v>#N/A</v>
      </c>
      <c r="F93" s="4" t="e">
        <f>IF(MATCH(B93,$B:$B,0)=ROW(B93),SUM(E93:E95),"")</f>
        <v>#N/A</v>
      </c>
    </row>
    <row r="94" spans="1:6" x14ac:dyDescent="0.25">
      <c r="A94"/>
      <c r="B94" s="4" t="s">
        <v>19</v>
      </c>
      <c r="C94" s="9">
        <v>0</v>
      </c>
      <c r="D94" s="5" t="s">
        <v>49</v>
      </c>
      <c r="E94" s="4" t="e">
        <f>SUMPRODUCT((INDEX(Rohdaten!$A$2:$GG$9999,,MATCH(B94,Rohdaten!$1:$1,))&amp;""=C94&amp;"")*(INDEX(Rohdaten!$A$2:$GG$9999,,MATCH("end_date",Rohdaten!$1:$1,))&lt;&gt;""))</f>
        <v>#N/A</v>
      </c>
      <c r="F94" s="4" t="str">
        <f>IF(MATCH(B94,$B:$B,0)=ROW(B94),SUM(E94:E96),"")</f>
        <v/>
      </c>
    </row>
    <row r="95" spans="1:6" x14ac:dyDescent="0.25">
      <c r="A95"/>
      <c r="B95" s="4" t="s">
        <v>19</v>
      </c>
      <c r="C95" s="9">
        <v>1</v>
      </c>
      <c r="D95" s="5" t="s">
        <v>50</v>
      </c>
      <c r="E95" s="4" t="e">
        <f>SUMPRODUCT((INDEX(Rohdaten!$A$2:$GG$9999,,MATCH(B95,Rohdaten!$1:$1,))&amp;""=C95&amp;"")*(INDEX(Rohdaten!$A$2:$GG$9999,,MATCH("end_date",Rohdaten!$1:$1,))&lt;&gt;""))</f>
        <v>#N/A</v>
      </c>
      <c r="F95" s="4" t="str">
        <f>IF(MATCH(B95,$B:$B,0)=ROW(B95),SUM(E95:E97),"")</f>
        <v/>
      </c>
    </row>
    <row r="96" spans="1:6" x14ac:dyDescent="0.25">
      <c r="A96" t="s">
        <v>92</v>
      </c>
      <c r="B96" s="7" t="s">
        <v>16</v>
      </c>
      <c r="C96" s="6"/>
      <c r="D96" s="8" t="s">
        <v>72</v>
      </c>
      <c r="E96" s="4" t="e">
        <f>SUMPRODUCT((INDEX(Rohdaten!$A$2:$GG$9999,,MATCH(B96,Rohdaten!$1:$1,))&amp;""=C96&amp;"")*(INDEX(Rohdaten!$A$2:$GG$9999,,MATCH("end_date",Rohdaten!$1:$1,))&lt;&gt;""))</f>
        <v>#N/A</v>
      </c>
      <c r="F96" s="4" t="e">
        <f>IF(MATCH(B96,$B:$B,0)=ROW(B96),SUM(E96:E98),"")</f>
        <v>#N/A</v>
      </c>
    </row>
    <row r="97" spans="1:6" x14ac:dyDescent="0.25">
      <c r="A97"/>
      <c r="B97" s="4" t="s">
        <v>16</v>
      </c>
      <c r="C97" s="9">
        <v>0</v>
      </c>
      <c r="D97" s="5" t="s">
        <v>49</v>
      </c>
      <c r="E97" s="4" t="e">
        <f>SUMPRODUCT((INDEX(Rohdaten!$A$2:$GG$9999,,MATCH(B97,Rohdaten!$1:$1,))&amp;""=C97&amp;"")*(INDEX(Rohdaten!$A$2:$GG$9999,,MATCH("end_date",Rohdaten!$1:$1,))&lt;&gt;""))</f>
        <v>#N/A</v>
      </c>
      <c r="F97" s="4" t="str">
        <f>IF(MATCH(B97,$B:$B,0)=ROW(B97),SUM(E97:E98),"")</f>
        <v/>
      </c>
    </row>
    <row r="98" spans="1:6" x14ac:dyDescent="0.25">
      <c r="A98"/>
      <c r="B98" s="4" t="s">
        <v>16</v>
      </c>
      <c r="C98" s="9">
        <v>1</v>
      </c>
      <c r="D98" s="5" t="s">
        <v>50</v>
      </c>
      <c r="E98" s="4" t="e">
        <f>SUMPRODUCT((INDEX(Rohdaten!$A$2:$GG$9999,,MATCH(B98,Rohdaten!$1:$1,))&amp;""=C98&amp;"")*(INDEX(Rohdaten!$A$2:$GG$9999,,MATCH("end_date",Rohdaten!$1:$1,))&lt;&gt;""))</f>
        <v>#N/A</v>
      </c>
      <c r="F98" s="4" t="str">
        <f>IF(MATCH(B98,$B:$B,0)=ROW(B98),SUM(E98:E98),"")</f>
        <v/>
      </c>
    </row>
    <row r="99" spans="1:6" x14ac:dyDescent="0.25">
      <c r="A99" t="s">
        <v>93</v>
      </c>
      <c r="B99" s="7" t="s">
        <v>18</v>
      </c>
      <c r="C99" s="6"/>
      <c r="D99" s="8" t="s">
        <v>72</v>
      </c>
      <c r="E99" s="4" t="e">
        <f>SUMPRODUCT((INDEX(Rohdaten!$A$2:$GG$9999,,MATCH(B99,Rohdaten!$1:$1,))&amp;""=C99&amp;"")*(INDEX(Rohdaten!$A$2:$GG$9999,,MATCH("end_date",Rohdaten!$1:$1,))&lt;&gt;""))</f>
        <v>#N/A</v>
      </c>
      <c r="F99" s="4" t="e">
        <f>IF(MATCH(B99,$B:$B,0)=ROW(B99),SUM(E99:E101),"")</f>
        <v>#N/A</v>
      </c>
    </row>
    <row r="100" spans="1:6" x14ac:dyDescent="0.25">
      <c r="A100"/>
      <c r="B100" s="4" t="s">
        <v>18</v>
      </c>
      <c r="C100" s="9">
        <v>0</v>
      </c>
      <c r="D100" s="5" t="s">
        <v>49</v>
      </c>
      <c r="E100" s="4" t="e">
        <f>SUMPRODUCT((INDEX(Rohdaten!$A$2:$GG$9999,,MATCH(B100,Rohdaten!$1:$1,))&amp;""=C100&amp;"")*(INDEX(Rohdaten!$A$2:$GG$9999,,MATCH("end_date",Rohdaten!$1:$1,))&lt;&gt;""))</f>
        <v>#N/A</v>
      </c>
      <c r="F100" s="4" t="str">
        <f>IF(MATCH(B100,$B:$B,0)=ROW(B100),SUM(E100:E102),"")</f>
        <v/>
      </c>
    </row>
    <row r="101" spans="1:6" x14ac:dyDescent="0.25">
      <c r="A101"/>
      <c r="B101" s="4" t="s">
        <v>18</v>
      </c>
      <c r="C101" s="9">
        <v>1</v>
      </c>
      <c r="D101" s="5" t="s">
        <v>50</v>
      </c>
      <c r="E101" s="4" t="e">
        <f>SUMPRODUCT((INDEX(Rohdaten!$A$2:$GG$9999,,MATCH(B101,Rohdaten!$1:$1,))&amp;""=C101&amp;"")*(INDEX(Rohdaten!$A$2:$GG$9999,,MATCH("end_date",Rohdaten!$1:$1,))&lt;&gt;""))</f>
        <v>#N/A</v>
      </c>
      <c r="F101" s="4" t="str">
        <f>IF(MATCH(B101,$B:$B,0)=ROW(B101),SUM(E101:E103),"")</f>
        <v/>
      </c>
    </row>
    <row r="102" spans="1:6" x14ac:dyDescent="0.25">
      <c r="A102" t="s">
        <v>94</v>
      </c>
      <c r="B102" s="7" t="s">
        <v>17</v>
      </c>
      <c r="C102" s="6"/>
      <c r="D102" s="8" t="s">
        <v>72</v>
      </c>
      <c r="E102" s="4" t="e">
        <f>SUMPRODUCT((INDEX(Rohdaten!$A$2:$GG$9999,,MATCH(B102,Rohdaten!$1:$1,))&amp;""=C102&amp;"")*(INDEX(Rohdaten!$A$2:$GG$9999,,MATCH("end_date",Rohdaten!$1:$1,))&lt;&gt;""))</f>
        <v>#N/A</v>
      </c>
      <c r="F102" s="4" t="e">
        <f>IF(MATCH(B102,$B:$B,0)=ROW(B102),SUM(E102:E104),"")</f>
        <v>#N/A</v>
      </c>
    </row>
    <row r="103" spans="1:6" x14ac:dyDescent="0.25">
      <c r="A103"/>
      <c r="B103" s="4" t="s">
        <v>17</v>
      </c>
      <c r="C103" s="9">
        <v>0</v>
      </c>
      <c r="D103" s="5" t="s">
        <v>49</v>
      </c>
      <c r="E103" s="4" t="e">
        <f>SUMPRODUCT((INDEX(Rohdaten!$A$2:$GG$9999,,MATCH(B103,Rohdaten!$1:$1,))&amp;""=C103&amp;"")*(INDEX(Rohdaten!$A$2:$GG$9999,,MATCH("end_date",Rohdaten!$1:$1,))&lt;&gt;""))</f>
        <v>#N/A</v>
      </c>
      <c r="F103" s="4" t="str">
        <f>IF(MATCH(B103,$B:$B,0)=ROW(B103),SUM(E103:E104),"")</f>
        <v/>
      </c>
    </row>
    <row r="104" spans="1:6" x14ac:dyDescent="0.25">
      <c r="A104"/>
      <c r="B104" s="4" t="s">
        <v>17</v>
      </c>
      <c r="C104" s="9">
        <v>1</v>
      </c>
      <c r="D104" s="5" t="s">
        <v>50</v>
      </c>
      <c r="E104" s="4" t="e">
        <f>SUMPRODUCT((INDEX(Rohdaten!$A$2:$GG$9999,,MATCH(B104,Rohdaten!$1:$1,))&amp;""=C104&amp;"")*(INDEX(Rohdaten!$A$2:$GG$9999,,MATCH("end_date",Rohdaten!$1:$1,))&lt;&gt;""))</f>
        <v>#N/A</v>
      </c>
      <c r="F104" s="4" t="str">
        <f>IF(MATCH(B104,$B:$B,0)=ROW(B104),SUM(E104:E104),"")</f>
        <v/>
      </c>
    </row>
    <row r="105" spans="1:6" x14ac:dyDescent="0.25">
      <c r="A105" t="s">
        <v>130</v>
      </c>
      <c r="B105" s="7" t="s">
        <v>163</v>
      </c>
      <c r="C105" s="6"/>
      <c r="D105" s="8" t="s">
        <v>72</v>
      </c>
      <c r="E105" s="4" t="e">
        <f>SUMPRODUCT((INDEX(Rohdaten!$A$2:$GG$9999,,MATCH(B105,Rohdaten!$1:$1,))&amp;""=C105&amp;"")*(INDEX(Rohdaten!$A$2:$GG$9999,,MATCH("end_date",Rohdaten!$1:$1,))&lt;&gt;""))</f>
        <v>#N/A</v>
      </c>
      <c r="F105" s="4" t="e">
        <f>IF(MATCH(B105,$B:$B,0)=ROW(B105),SUM(E105:E107),"")</f>
        <v>#N/A</v>
      </c>
    </row>
    <row r="106" spans="1:6" x14ac:dyDescent="0.25">
      <c r="A106"/>
      <c r="B106" s="7" t="s">
        <v>163</v>
      </c>
      <c r="C106" s="9">
        <v>0</v>
      </c>
      <c r="D106" s="5" t="s">
        <v>49</v>
      </c>
      <c r="E106" s="4" t="e">
        <f>SUMPRODUCT((INDEX(Rohdaten!$A$2:$GG$9999,,MATCH(B106,Rohdaten!$1:$1,))&amp;""=C106&amp;"")*(INDEX(Rohdaten!$A$2:$GG$9999,,MATCH("end_date",Rohdaten!$1:$1,))&lt;&gt;""))</f>
        <v>#N/A</v>
      </c>
      <c r="F106" s="4" t="str">
        <f>IF(MATCH(B106,$B:$B,0)=ROW(B106),SUM(E106:E107),"")</f>
        <v/>
      </c>
    </row>
    <row r="107" spans="1:6" x14ac:dyDescent="0.25">
      <c r="A107"/>
      <c r="B107" s="7" t="s">
        <v>163</v>
      </c>
      <c r="C107" s="9">
        <v>1</v>
      </c>
      <c r="D107" s="5" t="s">
        <v>50</v>
      </c>
      <c r="E107" s="4" t="e">
        <f>SUMPRODUCT((INDEX(Rohdaten!$A$2:$GG$9999,,MATCH(B107,Rohdaten!$1:$1,))&amp;""=C107&amp;"")*(INDEX(Rohdaten!$A$2:$GG$9999,,MATCH("end_date",Rohdaten!$1:$1,))&lt;&gt;""))</f>
        <v>#N/A</v>
      </c>
      <c r="F107" s="4" t="str">
        <f>IF(MATCH(B107,$B:$B,0)=ROW(B107),SUM(E107:E107),"")</f>
        <v/>
      </c>
    </row>
    <row r="108" spans="1:6" x14ac:dyDescent="0.25">
      <c r="A108" s="12" t="s">
        <v>96</v>
      </c>
      <c r="B108" s="13" t="s">
        <v>119</v>
      </c>
      <c r="C108" s="12"/>
      <c r="D108" s="12"/>
      <c r="E108" s="13"/>
      <c r="F108" s="13"/>
    </row>
    <row r="109" spans="1:6" x14ac:dyDescent="0.25">
      <c r="A109"/>
      <c r="B109" t="s">
        <v>21</v>
      </c>
      <c r="C109" t="b">
        <v>1</v>
      </c>
      <c r="E109" s="4" t="e">
        <f>SUMPRODUCT((INDEX(Rohdaten!$A$2:$GG$9999,,MATCH(B109,Rohdaten!$1:$1,))&amp;""=C109&amp;"")*(Rohdaten!$A$2:$A$9999&lt;&gt;""))</f>
        <v>#N/A</v>
      </c>
      <c r="F109" s="4" t="e">
        <f t="shared" ref="F109:F135" si="5">IF(MATCH(B109,$B:$B,0)=ROW(B109),SUM(E109:E110),"")</f>
        <v>#N/A</v>
      </c>
    </row>
    <row r="110" spans="1:6" x14ac:dyDescent="0.25">
      <c r="A110"/>
      <c r="B110" t="s">
        <v>21</v>
      </c>
      <c r="C110" t="b">
        <v>0</v>
      </c>
      <c r="E110" s="4" t="e">
        <f>SUMPRODUCT((INDEX(Rohdaten!$A$2:$GG$9999,,MATCH(B110,Rohdaten!$1:$1,))&amp;""=C110&amp;"")*(Rohdaten!$A$2:$A$9999&lt;&gt;""))</f>
        <v>#N/A</v>
      </c>
      <c r="F110" s="4" t="str">
        <f t="shared" si="5"/>
        <v/>
      </c>
    </row>
    <row r="111" spans="1:6" x14ac:dyDescent="0.25">
      <c r="A111"/>
      <c r="B111" t="s">
        <v>22</v>
      </c>
      <c r="C111" t="b">
        <v>1</v>
      </c>
      <c r="E111" s="4" t="e">
        <f>SUMPRODUCT((INDEX(Rohdaten!$A$2:$GG$9999,,MATCH(B111,Rohdaten!$1:$1,))&amp;""=C111&amp;"")*(Rohdaten!$A$2:$A$9999&lt;&gt;""))</f>
        <v>#N/A</v>
      </c>
      <c r="F111" s="4" t="e">
        <f t="shared" si="5"/>
        <v>#N/A</v>
      </c>
    </row>
    <row r="112" spans="1:6" x14ac:dyDescent="0.25">
      <c r="A112"/>
      <c r="B112" t="s">
        <v>22</v>
      </c>
      <c r="C112" t="b">
        <v>0</v>
      </c>
      <c r="E112" s="4" t="e">
        <f>SUMPRODUCT((INDEX(Rohdaten!$A$2:$GG$9999,,MATCH(B112,Rohdaten!$1:$1,))&amp;""=C112&amp;"")*(Rohdaten!$A$2:$A$9999&lt;&gt;""))</f>
        <v>#N/A</v>
      </c>
      <c r="F112" s="4" t="str">
        <f t="shared" si="5"/>
        <v/>
      </c>
    </row>
    <row r="113" spans="1:6" x14ac:dyDescent="0.25">
      <c r="A113"/>
      <c r="B113" t="s">
        <v>23</v>
      </c>
      <c r="C113" t="b">
        <v>1</v>
      </c>
      <c r="E113" s="4" t="e">
        <f>SUMPRODUCT((INDEX(Rohdaten!$A$2:$GG$9999,,MATCH(B113,Rohdaten!$1:$1,))&amp;""=C113&amp;"")*(Rohdaten!$A$2:$A$9999&lt;&gt;""))</f>
        <v>#N/A</v>
      </c>
      <c r="F113" s="4" t="e">
        <f t="shared" si="5"/>
        <v>#N/A</v>
      </c>
    </row>
    <row r="114" spans="1:6" x14ac:dyDescent="0.25">
      <c r="A114"/>
      <c r="B114" t="s">
        <v>23</v>
      </c>
      <c r="C114" t="b">
        <v>0</v>
      </c>
      <c r="E114" s="4" t="e">
        <f>SUMPRODUCT((INDEX(Rohdaten!$A$2:$GG$9999,,MATCH(B114,Rohdaten!$1:$1,))&amp;""=C114&amp;"")*(Rohdaten!$A$2:$A$9999&lt;&gt;""))</f>
        <v>#N/A</v>
      </c>
      <c r="F114" s="4" t="str">
        <f t="shared" si="5"/>
        <v/>
      </c>
    </row>
    <row r="115" spans="1:6" x14ac:dyDescent="0.25">
      <c r="A115"/>
      <c r="B115" t="s">
        <v>24</v>
      </c>
      <c r="C115" t="b">
        <v>1</v>
      </c>
      <c r="E115" s="4" t="e">
        <f>SUMPRODUCT((INDEX(Rohdaten!$A$2:$GG$9999,,MATCH(B115,Rohdaten!$1:$1,))&amp;""=C115&amp;"")*(Rohdaten!$A$2:$A$9999&lt;&gt;""))</f>
        <v>#N/A</v>
      </c>
      <c r="F115" s="4" t="e">
        <f t="shared" si="5"/>
        <v>#N/A</v>
      </c>
    </row>
    <row r="116" spans="1:6" x14ac:dyDescent="0.25">
      <c r="A116"/>
      <c r="B116" t="s">
        <v>24</v>
      </c>
      <c r="C116" t="b">
        <v>0</v>
      </c>
      <c r="E116" s="4" t="e">
        <f>SUMPRODUCT((INDEX(Rohdaten!$A$2:$GG$9999,,MATCH(B116,Rohdaten!$1:$1,))&amp;""=C116&amp;"")*(Rohdaten!$A$2:$A$9999&lt;&gt;""))</f>
        <v>#N/A</v>
      </c>
      <c r="F116" s="4" t="str">
        <f t="shared" si="5"/>
        <v/>
      </c>
    </row>
    <row r="117" spans="1:6" x14ac:dyDescent="0.25">
      <c r="A117"/>
      <c r="B117" t="s">
        <v>25</v>
      </c>
      <c r="C117" t="b">
        <v>1</v>
      </c>
      <c r="E117" s="4" t="e">
        <f>SUMPRODUCT((INDEX(Rohdaten!$A$2:$GG$9999,,MATCH(B117,Rohdaten!$1:$1,))&amp;""=C117&amp;"")*(Rohdaten!$A$2:$A$9999&lt;&gt;""))</f>
        <v>#N/A</v>
      </c>
      <c r="F117" s="4" t="e">
        <f t="shared" si="5"/>
        <v>#N/A</v>
      </c>
    </row>
    <row r="118" spans="1:6" x14ac:dyDescent="0.25">
      <c r="A118"/>
      <c r="B118" t="s">
        <v>25</v>
      </c>
      <c r="C118" t="b">
        <v>0</v>
      </c>
      <c r="D118" s="45"/>
      <c r="E118" s="4" t="e">
        <f>SUMPRODUCT((INDEX(Rohdaten!$A$2:$GG$9999,,MATCH(B118,Rohdaten!$1:$1,))&amp;""=C118&amp;"")*(Rohdaten!$A$2:$A$9999&lt;&gt;""))</f>
        <v>#N/A</v>
      </c>
      <c r="F118" s="4" t="str">
        <f t="shared" si="5"/>
        <v/>
      </c>
    </row>
    <row r="119" spans="1:6" x14ac:dyDescent="0.25">
      <c r="A119"/>
      <c r="B119" t="s">
        <v>26</v>
      </c>
      <c r="C119" t="b">
        <v>1</v>
      </c>
      <c r="E119" s="4" t="e">
        <f>SUMPRODUCT((INDEX(Rohdaten!$A$2:$GG$9999,,MATCH(B119,Rohdaten!$1:$1,))&amp;""=C119&amp;"")*(Rohdaten!$A$2:$A$9999&lt;&gt;""))</f>
        <v>#N/A</v>
      </c>
      <c r="F119" s="4" t="e">
        <f t="shared" si="5"/>
        <v>#N/A</v>
      </c>
    </row>
    <row r="120" spans="1:6" x14ac:dyDescent="0.25">
      <c r="A120"/>
      <c r="B120" t="s">
        <v>26</v>
      </c>
      <c r="C120" t="b">
        <v>0</v>
      </c>
      <c r="E120" s="4" t="e">
        <f>SUMPRODUCT((INDEX(Rohdaten!$A$2:$GG$9999,,MATCH(B120,Rohdaten!$1:$1,))&amp;""=C120&amp;"")*(Rohdaten!$A$2:$A$9999&lt;&gt;""))</f>
        <v>#N/A</v>
      </c>
      <c r="F120" s="4" t="str">
        <f t="shared" si="5"/>
        <v/>
      </c>
    </row>
    <row r="121" spans="1:6" x14ac:dyDescent="0.25">
      <c r="A121"/>
      <c r="B121" t="s">
        <v>27</v>
      </c>
      <c r="C121" t="b">
        <v>1</v>
      </c>
      <c r="E121" s="4" t="e">
        <f>SUMPRODUCT((INDEX(Rohdaten!$A$2:$GG$9999,,MATCH(B121,Rohdaten!$1:$1,))&amp;""=C121&amp;"")*(Rohdaten!$A$2:$A$9999&lt;&gt;""))</f>
        <v>#N/A</v>
      </c>
      <c r="F121" s="4" t="e">
        <f t="shared" si="5"/>
        <v>#N/A</v>
      </c>
    </row>
    <row r="122" spans="1:6" x14ac:dyDescent="0.25">
      <c r="A122"/>
      <c r="B122" t="s">
        <v>27</v>
      </c>
      <c r="C122" t="b">
        <v>0</v>
      </c>
      <c r="E122" s="4" t="e">
        <f>SUMPRODUCT((INDEX(Rohdaten!$A$2:$GG$9999,,MATCH(B122,Rohdaten!$1:$1,))&amp;""=C122&amp;"")*(Rohdaten!$A$2:$A$9999&lt;&gt;""))</f>
        <v>#N/A</v>
      </c>
      <c r="F122" s="4" t="str">
        <f t="shared" si="5"/>
        <v/>
      </c>
    </row>
    <row r="123" spans="1:6" x14ac:dyDescent="0.25">
      <c r="A123"/>
      <c r="B123" t="s">
        <v>28</v>
      </c>
      <c r="C123" t="b">
        <v>1</v>
      </c>
      <c r="E123" s="4" t="e">
        <f>SUMPRODUCT((INDEX(Rohdaten!$A$2:$GG$9999,,MATCH(B123,Rohdaten!$1:$1,))&amp;""=C123&amp;"")*(Rohdaten!$A$2:$A$9999&lt;&gt;""))</f>
        <v>#N/A</v>
      </c>
      <c r="F123" s="4" t="e">
        <f t="shared" si="5"/>
        <v>#N/A</v>
      </c>
    </row>
    <row r="124" spans="1:6" x14ac:dyDescent="0.25">
      <c r="A124"/>
      <c r="B124" t="s">
        <v>28</v>
      </c>
      <c r="C124" t="b">
        <v>0</v>
      </c>
      <c r="E124" s="4" t="e">
        <f>SUMPRODUCT((INDEX(Rohdaten!$A$2:$GG$9999,,MATCH(B124,Rohdaten!$1:$1,))&amp;""=C124&amp;"")*(Rohdaten!$A$2:$A$9999&lt;&gt;""))</f>
        <v>#N/A</v>
      </c>
      <c r="F124" s="4" t="str">
        <f t="shared" si="5"/>
        <v/>
      </c>
    </row>
    <row r="125" spans="1:6" x14ac:dyDescent="0.25">
      <c r="A125"/>
      <c r="B125" t="s">
        <v>29</v>
      </c>
      <c r="C125" t="b">
        <v>1</v>
      </c>
      <c r="E125" s="4" t="e">
        <f>SUMPRODUCT((INDEX(Rohdaten!$A$2:$GG$9999,,MATCH(B125,Rohdaten!$1:$1,))&amp;""=C125&amp;"")*(Rohdaten!$A$2:$A$9999&lt;&gt;""))</f>
        <v>#N/A</v>
      </c>
      <c r="F125" s="4" t="e">
        <f t="shared" si="5"/>
        <v>#N/A</v>
      </c>
    </row>
    <row r="126" spans="1:6" x14ac:dyDescent="0.25">
      <c r="A126"/>
      <c r="B126" t="s">
        <v>29</v>
      </c>
      <c r="C126" t="b">
        <v>0</v>
      </c>
      <c r="E126" s="4" t="e">
        <f>SUMPRODUCT((INDEX(Rohdaten!$A$2:$GG$9999,,MATCH(B126,Rohdaten!$1:$1,))&amp;""=C126&amp;"")*(Rohdaten!$A$2:$A$9999&lt;&gt;""))</f>
        <v>#N/A</v>
      </c>
      <c r="F126" s="4" t="str">
        <f t="shared" si="5"/>
        <v/>
      </c>
    </row>
    <row r="127" spans="1:6" x14ac:dyDescent="0.25">
      <c r="A127"/>
      <c r="B127" t="s">
        <v>30</v>
      </c>
      <c r="C127" t="b">
        <v>1</v>
      </c>
      <c r="E127" s="4" t="e">
        <f>SUMPRODUCT((INDEX(Rohdaten!$A$2:$GG$9999,,MATCH(B127,Rohdaten!$1:$1,))&amp;""=C127&amp;"")*(Rohdaten!$A$2:$A$9999&lt;&gt;""))</f>
        <v>#N/A</v>
      </c>
      <c r="F127" s="4" t="e">
        <f t="shared" si="5"/>
        <v>#N/A</v>
      </c>
    </row>
    <row r="128" spans="1:6" x14ac:dyDescent="0.25">
      <c r="A128"/>
      <c r="B128" t="s">
        <v>30</v>
      </c>
      <c r="C128" t="b">
        <v>0</v>
      </c>
      <c r="E128" s="4" t="e">
        <f>SUMPRODUCT((INDEX(Rohdaten!$A$2:$GG$9999,,MATCH(B128,Rohdaten!$1:$1,))&amp;""=C128&amp;"")*(Rohdaten!$A$2:$A$9999&lt;&gt;""))</f>
        <v>#N/A</v>
      </c>
      <c r="F128" s="4" t="str">
        <f t="shared" si="5"/>
        <v/>
      </c>
    </row>
    <row r="129" spans="1:8" x14ac:dyDescent="0.25">
      <c r="A129"/>
      <c r="B129" t="s">
        <v>31</v>
      </c>
      <c r="C129" t="b">
        <v>1</v>
      </c>
      <c r="E129" s="4" t="e">
        <f>SUMPRODUCT((INDEX(Rohdaten!$A$2:$GG$9999,,MATCH(B129,Rohdaten!$1:$1,))&amp;""=C129&amp;"")*(Rohdaten!$A$2:$A$9999&lt;&gt;""))</f>
        <v>#N/A</v>
      </c>
      <c r="F129" s="4" t="e">
        <f t="shared" si="5"/>
        <v>#N/A</v>
      </c>
    </row>
    <row r="130" spans="1:8" x14ac:dyDescent="0.25">
      <c r="A130"/>
      <c r="B130" t="s">
        <v>31</v>
      </c>
      <c r="C130" t="b">
        <v>0</v>
      </c>
      <c r="E130" s="4" t="e">
        <f>SUMPRODUCT((INDEX(Rohdaten!$A$2:$GG$9999,,MATCH(B130,Rohdaten!$1:$1,))&amp;""=C130&amp;"")*(Rohdaten!$A$2:$A$9999&lt;&gt;""))</f>
        <v>#N/A</v>
      </c>
      <c r="F130" s="4" t="str">
        <f t="shared" si="5"/>
        <v/>
      </c>
    </row>
    <row r="131" spans="1:8" x14ac:dyDescent="0.25">
      <c r="A131"/>
      <c r="B131" t="s">
        <v>32</v>
      </c>
      <c r="C131" t="b">
        <v>1</v>
      </c>
      <c r="E131" s="4" t="e">
        <f>SUMPRODUCT((INDEX(Rohdaten!$A$2:$GG$9999,,MATCH(B131,Rohdaten!$1:$1,))&amp;""=C131&amp;"")*(Rohdaten!$A$2:$A$9999&lt;&gt;""))</f>
        <v>#N/A</v>
      </c>
      <c r="F131" s="4" t="e">
        <f t="shared" si="5"/>
        <v>#N/A</v>
      </c>
    </row>
    <row r="132" spans="1:8" x14ac:dyDescent="0.25">
      <c r="A132"/>
      <c r="B132" t="s">
        <v>32</v>
      </c>
      <c r="C132" t="b">
        <v>0</v>
      </c>
      <c r="E132" s="4" t="e">
        <f>SUMPRODUCT((INDEX(Rohdaten!$A$2:$GG$9999,,MATCH(B132,Rohdaten!$1:$1,))&amp;""=C132&amp;"")*(Rohdaten!$A$2:$A$9999&lt;&gt;""))</f>
        <v>#N/A</v>
      </c>
      <c r="F132" s="4" t="str">
        <f t="shared" si="5"/>
        <v/>
      </c>
    </row>
    <row r="133" spans="1:8" x14ac:dyDescent="0.25">
      <c r="A133"/>
      <c r="B133" t="s">
        <v>33</v>
      </c>
      <c r="C133" t="b">
        <v>1</v>
      </c>
      <c r="E133" s="4" t="e">
        <f>SUMPRODUCT((INDEX(Rohdaten!$A$2:$GG$9999,,MATCH(B133,Rohdaten!$1:$1,))&amp;""=C133&amp;"")*(Rohdaten!$A$2:$A$9999&lt;&gt;""))</f>
        <v>#N/A</v>
      </c>
      <c r="F133" s="4" t="e">
        <f t="shared" si="5"/>
        <v>#N/A</v>
      </c>
    </row>
    <row r="134" spans="1:8" x14ac:dyDescent="0.25">
      <c r="A134"/>
      <c r="B134" t="s">
        <v>33</v>
      </c>
      <c r="C134" t="b">
        <v>0</v>
      </c>
      <c r="E134" s="4" t="e">
        <f>SUMPRODUCT((INDEX(Rohdaten!$A$2:$GG$9999,,MATCH(B134,Rohdaten!$1:$1,))&amp;""=C134&amp;"")*(Rohdaten!$A$2:$A$9999&lt;&gt;""))</f>
        <v>#N/A</v>
      </c>
      <c r="F134" s="4" t="str">
        <f t="shared" si="5"/>
        <v/>
      </c>
    </row>
    <row r="135" spans="1:8" x14ac:dyDescent="0.25">
      <c r="A135"/>
      <c r="B135" t="s">
        <v>34</v>
      </c>
      <c r="C135" t="b">
        <v>1</v>
      </c>
      <c r="E135" s="4" t="e">
        <f>SUMPRODUCT((INDEX(Rohdaten!$A$2:$GG$9999,,MATCH(B135,Rohdaten!$1:$1,))&amp;""=C135&amp;"")*(Rohdaten!$A$2:$A$9999&lt;&gt;""))</f>
        <v>#N/A</v>
      </c>
      <c r="F135" s="4" t="e">
        <f t="shared" si="5"/>
        <v>#N/A</v>
      </c>
    </row>
    <row r="136" spans="1:8" x14ac:dyDescent="0.25">
      <c r="A136"/>
      <c r="B136" t="s">
        <v>34</v>
      </c>
      <c r="C136" t="b">
        <v>0</v>
      </c>
      <c r="E136" s="4" t="e">
        <f>SUMPRODUCT((INDEX(Rohdaten!$A$2:$GG$9999,,MATCH(B136,Rohdaten!$1:$1,))&amp;""=C136&amp;"")*(Rohdaten!$A$2:$A$9999&lt;&gt;""))</f>
        <v>#N/A</v>
      </c>
      <c r="F136" s="4" t="str">
        <f t="shared" ref="F136" si="6">IF(MATCH(B136,$B:$B,0)=ROW(B136),SUM(E136:E137),"")</f>
        <v/>
      </c>
    </row>
    <row r="137" spans="1:8" x14ac:dyDescent="0.25">
      <c r="A137"/>
      <c r="B137" s="17" t="s">
        <v>35</v>
      </c>
      <c r="C137" s="24" t="b">
        <v>1</v>
      </c>
      <c r="D137" s="24"/>
      <c r="E137" s="4" t="e">
        <f>SUMPRODUCT((INDEX(Rohdaten!$A$2:$GG$9999,,MATCH($B137,Rohdaten!$1:$1,))&amp;""=$C137&amp;"")*(Rohdaten!$A$2:$A$9999&lt;&gt;""))</f>
        <v>#N/A</v>
      </c>
      <c r="F137" s="4" t="e">
        <f>IF(MATCH(B137,$B:$B,0)=ROW(B137),SUM(E137:E139),"")</f>
        <v>#N/A</v>
      </c>
      <c r="G137" s="36"/>
      <c r="H137" s="4"/>
    </row>
    <row r="138" spans="1:8" x14ac:dyDescent="0.25">
      <c r="A138"/>
      <c r="B138" s="17" t="s">
        <v>35</v>
      </c>
      <c r="C138" s="24" t="b">
        <v>0</v>
      </c>
      <c r="D138" s="24"/>
      <c r="E138" s="4" t="e">
        <f>SUMPRODUCT((INDEX(Rohdaten!$A$2:$GG$9999,,MATCH($B138,Rohdaten!$1:$1,))&amp;""=$C138&amp;"")*(Rohdaten!$A$2:$A$9999&lt;&gt;""))</f>
        <v>#N/A</v>
      </c>
      <c r="F138" s="4" t="str">
        <f t="shared" ref="F138:F148" si="7">IF(MATCH(B138,$B:$B,0)=ROW(B138),SUM(E138:E140),"")</f>
        <v/>
      </c>
      <c r="G138" s="36"/>
      <c r="H138" s="4"/>
    </row>
    <row r="139" spans="1:8" x14ac:dyDescent="0.25">
      <c r="A139"/>
      <c r="B139" s="17" t="s">
        <v>35</v>
      </c>
      <c r="C139" s="24"/>
      <c r="D139" s="24" t="s">
        <v>48</v>
      </c>
      <c r="E139" s="4" t="e">
        <f>SUMPRODUCT((INDEX(Rohdaten!$A$2:$GG$9999,,MATCH($B139,Rohdaten!$1:$1,))&amp;""=$C139&amp;"")*(Rohdaten!$A$2:$A$9999&lt;&gt;""))</f>
        <v>#N/A</v>
      </c>
      <c r="F139" s="4" t="str">
        <f t="shared" si="7"/>
        <v/>
      </c>
      <c r="G139" s="36"/>
      <c r="H139" s="4"/>
    </row>
    <row r="140" spans="1:8" x14ac:dyDescent="0.25">
      <c r="A140"/>
      <c r="B140" s="17" t="s">
        <v>36</v>
      </c>
      <c r="C140" s="24" t="b">
        <v>1</v>
      </c>
      <c r="D140" s="24"/>
      <c r="E140" s="4" t="e">
        <f>SUMPRODUCT((INDEX(Rohdaten!$A$2:$GG$9999,,MATCH($B140,Rohdaten!$1:$1,))&amp;""=$C140&amp;"")*(Rohdaten!$A$2:$A$9999&lt;&gt;""))</f>
        <v>#N/A</v>
      </c>
      <c r="F140" s="4" t="e">
        <f t="shared" si="7"/>
        <v>#N/A</v>
      </c>
      <c r="G140" s="36"/>
      <c r="H140" s="4"/>
    </row>
    <row r="141" spans="1:8" x14ac:dyDescent="0.25">
      <c r="A141"/>
      <c r="B141" s="17" t="s">
        <v>36</v>
      </c>
      <c r="C141" s="24" t="b">
        <v>0</v>
      </c>
      <c r="D141" s="24"/>
      <c r="E141" s="4" t="e">
        <f>SUMPRODUCT((INDEX(Rohdaten!$A$2:$GG$9999,,MATCH($B141,Rohdaten!$1:$1,))&amp;""=$C141&amp;"")*(Rohdaten!$A$2:$A$9999&lt;&gt;""))</f>
        <v>#N/A</v>
      </c>
      <c r="F141" s="4" t="str">
        <f t="shared" si="7"/>
        <v/>
      </c>
      <c r="G141" s="36"/>
      <c r="H141" s="4"/>
    </row>
    <row r="142" spans="1:8" x14ac:dyDescent="0.25">
      <c r="A142"/>
      <c r="B142" s="17" t="s">
        <v>36</v>
      </c>
      <c r="C142" s="24"/>
      <c r="D142" s="24" t="s">
        <v>48</v>
      </c>
      <c r="E142" s="4" t="e">
        <f>SUMPRODUCT((INDEX(Rohdaten!$A$2:$GG$9999,,MATCH($B142,Rohdaten!$1:$1,))&amp;""=$C142&amp;"")*(Rohdaten!$A$2:$A$9999&lt;&gt;""))</f>
        <v>#N/A</v>
      </c>
      <c r="F142" s="4" t="str">
        <f t="shared" si="7"/>
        <v/>
      </c>
      <c r="G142" s="36"/>
      <c r="H142" s="4"/>
    </row>
    <row r="143" spans="1:8" x14ac:dyDescent="0.25">
      <c r="A143"/>
      <c r="B143" s="17" t="s">
        <v>37</v>
      </c>
      <c r="C143" s="24" t="b">
        <v>1</v>
      </c>
      <c r="D143" s="24"/>
      <c r="E143" s="4" t="e">
        <f>SUMPRODUCT((INDEX(Rohdaten!$A$2:$GG$9999,,MATCH($B143,Rohdaten!$1:$1,))&amp;""=$C143&amp;"")*(Rohdaten!$A$2:$A$9999&lt;&gt;""))</f>
        <v>#N/A</v>
      </c>
      <c r="F143" s="4" t="e">
        <f t="shared" si="7"/>
        <v>#N/A</v>
      </c>
      <c r="G143" s="36"/>
      <c r="H143" s="4"/>
    </row>
    <row r="144" spans="1:8" x14ac:dyDescent="0.25">
      <c r="A144"/>
      <c r="B144" s="17" t="s">
        <v>37</v>
      </c>
      <c r="C144" s="24" t="b">
        <v>0</v>
      </c>
      <c r="D144" s="24"/>
      <c r="E144" s="4" t="e">
        <f>SUMPRODUCT((INDEX(Rohdaten!$A$2:$GG$9999,,MATCH($B144,Rohdaten!$1:$1,))&amp;""=$C144&amp;"")*(Rohdaten!$A$2:$A$9999&lt;&gt;""))</f>
        <v>#N/A</v>
      </c>
      <c r="F144" s="4" t="str">
        <f t="shared" si="7"/>
        <v/>
      </c>
      <c r="G144" s="36"/>
      <c r="H144" s="4"/>
    </row>
    <row r="145" spans="1:8" x14ac:dyDescent="0.25">
      <c r="A145"/>
      <c r="B145" s="17" t="s">
        <v>37</v>
      </c>
      <c r="C145" s="24"/>
      <c r="D145" s="24" t="s">
        <v>48</v>
      </c>
      <c r="E145" s="4" t="e">
        <f>SUMPRODUCT((INDEX(Rohdaten!$A$2:$GG$9999,,MATCH($B145,Rohdaten!$1:$1,))&amp;""=$C145&amp;"")*(Rohdaten!$A$2:$A$9999&lt;&gt;""))</f>
        <v>#N/A</v>
      </c>
      <c r="F145" s="4" t="str">
        <f t="shared" si="7"/>
        <v/>
      </c>
      <c r="G145" s="36"/>
      <c r="H145" s="4"/>
    </row>
    <row r="146" spans="1:8" x14ac:dyDescent="0.25">
      <c r="A146"/>
      <c r="B146" s="17" t="s">
        <v>38</v>
      </c>
      <c r="C146" s="24" t="b">
        <v>1</v>
      </c>
      <c r="D146" s="24"/>
      <c r="E146" s="4" t="e">
        <f>SUMPRODUCT((INDEX(Rohdaten!$A$2:$GG$9999,,MATCH($B146,Rohdaten!$1:$1,))&amp;""=$C146&amp;"")*(Rohdaten!$A$2:$A$9999&lt;&gt;""))</f>
        <v>#N/A</v>
      </c>
      <c r="F146" s="4" t="e">
        <f t="shared" si="7"/>
        <v>#N/A</v>
      </c>
      <c r="G146" s="36"/>
      <c r="H146" s="4"/>
    </row>
    <row r="147" spans="1:8" x14ac:dyDescent="0.25">
      <c r="A147"/>
      <c r="B147" s="17" t="s">
        <v>38</v>
      </c>
      <c r="C147" s="24" t="b">
        <v>0</v>
      </c>
      <c r="D147" s="24"/>
      <c r="E147" s="4" t="e">
        <f>SUMPRODUCT((INDEX(Rohdaten!$A$2:$GG$9999,,MATCH($B147,Rohdaten!$1:$1,))&amp;""=$C147&amp;"")*(Rohdaten!$A$2:$A$9999&lt;&gt;""))</f>
        <v>#N/A</v>
      </c>
      <c r="F147" s="4" t="str">
        <f t="shared" si="7"/>
        <v/>
      </c>
      <c r="G147" s="36"/>
      <c r="H147" s="4"/>
    </row>
    <row r="148" spans="1:8" x14ac:dyDescent="0.25">
      <c r="A148"/>
      <c r="B148" s="17" t="s">
        <v>38</v>
      </c>
      <c r="C148" s="24"/>
      <c r="D148" s="24" t="s">
        <v>48</v>
      </c>
      <c r="E148" s="4" t="e">
        <f>SUMPRODUCT((INDEX(Rohdaten!$A$2:$GG$9999,,MATCH($B148,Rohdaten!$1:$1,))&amp;""=$C148&amp;"")*(Rohdaten!$A$2:$A$9999&lt;&gt;""))</f>
        <v>#N/A</v>
      </c>
      <c r="F148" s="4" t="str">
        <f t="shared" si="7"/>
        <v/>
      </c>
      <c r="G148" s="36"/>
      <c r="H148" s="4"/>
    </row>
    <row r="149" spans="1:8" x14ac:dyDescent="0.25">
      <c r="A149" t="s">
        <v>150</v>
      </c>
      <c r="B149" t="s">
        <v>39</v>
      </c>
      <c r="C149" s="24" t="b">
        <v>1</v>
      </c>
      <c r="D149" s="24"/>
      <c r="E149" s="4" t="e">
        <f>SUMPRODUCT((INDEX(Rohdaten!$A$2:$GG$9999,,MATCH(B149,Rohdaten!$1:$1,))&amp;""=C149&amp;"")*(INDEX(Rohdaten!$A$2:$GG$9999,,MATCH("end_date",Rohdaten!$1:$1,))&lt;&gt;""))</f>
        <v>#N/A</v>
      </c>
      <c r="F149" s="4" t="e">
        <f>IF(MATCH(B149,$B:$B,0)=ROW(B149),SUM(E149:E151),"")</f>
        <v>#N/A</v>
      </c>
    </row>
    <row r="150" spans="1:8" x14ac:dyDescent="0.25">
      <c r="A150"/>
      <c r="B150" t="s">
        <v>39</v>
      </c>
      <c r="C150" s="24" t="b">
        <v>0</v>
      </c>
      <c r="D150" s="24"/>
      <c r="E150" s="4" t="e">
        <f>SUMPRODUCT((INDEX(Rohdaten!$A$2:$GG$9999,,MATCH(B150,Rohdaten!$1:$1,))&amp;""=C150&amp;"")*(INDEX(Rohdaten!$A$2:$GG$9999,,MATCH("end_date",Rohdaten!$1:$1,))&lt;&gt;""))</f>
        <v>#N/A</v>
      </c>
      <c r="F150" s="4"/>
    </row>
    <row r="151" spans="1:8" x14ac:dyDescent="0.25">
      <c r="A151"/>
      <c r="B151" t="s">
        <v>39</v>
      </c>
      <c r="D151" t="s">
        <v>48</v>
      </c>
      <c r="E151" s="4" t="e">
        <f>SUMPRODUCT((INDEX(Rohdaten!$A$2:$GG$9999,,MATCH(B151,Rohdaten!$1:$1,))&amp;""=C151&amp;"")*(INDEX(Rohdaten!$A$2:$GG$9999,,MATCH("end_date",Rohdaten!$1:$1,))&lt;&gt;""))</f>
        <v>#N/A</v>
      </c>
      <c r="F151" s="4"/>
    </row>
    <row r="152" spans="1:8" x14ac:dyDescent="0.25">
      <c r="A152" t="s">
        <v>151</v>
      </c>
      <c r="B152" t="s">
        <v>40</v>
      </c>
      <c r="C152" t="b">
        <v>1</v>
      </c>
      <c r="E152" s="4" t="e">
        <f>SUMPRODUCT((INDEX(Rohdaten!$A$2:$GG$9999,,MATCH(B152,Rohdaten!$1:$1,))&amp;""=C152&amp;"")*(INDEX(Rohdaten!$A$2:$GG$9999,,MATCH("end_date",Rohdaten!$1:$1,))&lt;&gt;""))</f>
        <v>#N/A</v>
      </c>
      <c r="F152" s="4" t="e">
        <f>IF(MATCH(B152,$B:$B,0)=ROW(B152),SUM(E152:E154),"")</f>
        <v>#N/A</v>
      </c>
    </row>
    <row r="153" spans="1:8" x14ac:dyDescent="0.25">
      <c r="A153"/>
      <c r="B153" t="s">
        <v>40</v>
      </c>
      <c r="C153" t="b">
        <v>0</v>
      </c>
      <c r="E153" s="4" t="e">
        <f>SUMPRODUCT((INDEX(Rohdaten!$A$2:$GG$9999,,MATCH(B153,Rohdaten!$1:$1,))&amp;""=C153&amp;"")*(INDEX(Rohdaten!$A$2:$GG$9999,,MATCH("end_date",Rohdaten!$1:$1,))&lt;&gt;""))</f>
        <v>#N/A</v>
      </c>
      <c r="F153" s="4"/>
    </row>
    <row r="154" spans="1:8" x14ac:dyDescent="0.25">
      <c r="A154"/>
      <c r="B154" t="s">
        <v>40</v>
      </c>
      <c r="D154" t="s">
        <v>48</v>
      </c>
      <c r="E154" s="4" t="e">
        <f>SUMPRODUCT((INDEX(Rohdaten!$A$2:$GG$9999,,MATCH(B154,Rohdaten!$1:$1,))&amp;""=C154&amp;"")*(INDEX(Rohdaten!$A$2:$GG$9999,,MATCH("end_date",Rohdaten!$1:$1,))&lt;&gt;""))</f>
        <v>#N/A</v>
      </c>
      <c r="F154" s="4"/>
    </row>
    <row r="155" spans="1:8" x14ac:dyDescent="0.25">
      <c r="A155" t="s">
        <v>153</v>
      </c>
      <c r="B155" t="s">
        <v>41</v>
      </c>
      <c r="C155" t="b">
        <v>1</v>
      </c>
      <c r="E155" s="4" t="e">
        <f>SUMPRODUCT((INDEX(Rohdaten!$A$2:$GG$9999,,MATCH(B155,Rohdaten!$1:$1,))&amp;""=C155&amp;"")*(INDEX(Rohdaten!$A$2:$GG$9999,,MATCH("end_date",Rohdaten!$1:$1,))&lt;&gt;""))</f>
        <v>#N/A</v>
      </c>
      <c r="F155" s="4" t="e">
        <f>IF(MATCH(B155,$B:$B,0)=ROW(B155),SUM(E155:E157),"")</f>
        <v>#N/A</v>
      </c>
    </row>
    <row r="156" spans="1:8" x14ac:dyDescent="0.25">
      <c r="A156"/>
      <c r="B156" t="s">
        <v>41</v>
      </c>
      <c r="C156" t="b">
        <v>0</v>
      </c>
      <c r="E156" s="4" t="e">
        <f>SUMPRODUCT((INDEX(Rohdaten!$A$2:$GG$9999,,MATCH(B156,Rohdaten!$1:$1,))&amp;""=C156&amp;"")*(INDEX(Rohdaten!$A$2:$GG$9999,,MATCH("end_date",Rohdaten!$1:$1,))&lt;&gt;""))</f>
        <v>#N/A</v>
      </c>
      <c r="F156" s="4"/>
    </row>
    <row r="157" spans="1:8" x14ac:dyDescent="0.25">
      <c r="A157"/>
      <c r="B157" t="s">
        <v>41</v>
      </c>
      <c r="D157" t="s">
        <v>48</v>
      </c>
      <c r="E157" s="4" t="e">
        <f>SUMPRODUCT((INDEX(Rohdaten!$A$2:$GG$9999,,MATCH(B157,Rohdaten!$1:$1,))&amp;""=C157&amp;"")*(INDEX(Rohdaten!$A$2:$GG$9999,,MATCH("end_date",Rohdaten!$1:$1,))&lt;&gt;""))</f>
        <v>#N/A</v>
      </c>
      <c r="F157" s="4"/>
    </row>
    <row r="158" spans="1:8" x14ac:dyDescent="0.25">
      <c r="A158" t="s">
        <v>152</v>
      </c>
      <c r="B158" t="s">
        <v>42</v>
      </c>
      <c r="C158" t="b">
        <v>1</v>
      </c>
      <c r="E158" s="4" t="e">
        <f>SUMPRODUCT((INDEX(Rohdaten!$A$2:$GG$9999,,MATCH(B158,Rohdaten!$1:$1,))&amp;""=C158&amp;"")*(INDEX(Rohdaten!$A$2:$GG$9999,,MATCH("end_date",Rohdaten!$1:$1,))&lt;&gt;""))</f>
        <v>#N/A</v>
      </c>
      <c r="F158" s="4" t="e">
        <f>IF(MATCH(B158,$B:$B,0)=ROW(B158),SUM(E158:E160),"")</f>
        <v>#N/A</v>
      </c>
    </row>
    <row r="159" spans="1:8" x14ac:dyDescent="0.25">
      <c r="A159"/>
      <c r="B159" t="s">
        <v>42</v>
      </c>
      <c r="C159" t="b">
        <v>0</v>
      </c>
      <c r="E159" s="4" t="e">
        <f>SUMPRODUCT((INDEX(Rohdaten!$A$2:$GG$9999,,MATCH(B159,Rohdaten!$1:$1,))&amp;""=C159&amp;"")*(INDEX(Rohdaten!$A$2:$GG$9999,,MATCH("end_date",Rohdaten!$1:$1,))&lt;&gt;""))</f>
        <v>#N/A</v>
      </c>
      <c r="F159" s="4"/>
    </row>
    <row r="160" spans="1:8" x14ac:dyDescent="0.25">
      <c r="A160"/>
      <c r="B160" t="s">
        <v>42</v>
      </c>
      <c r="D160" t="s">
        <v>48</v>
      </c>
      <c r="E160" s="4" t="e">
        <f>SUMPRODUCT((INDEX(Rohdaten!$A$2:$GG$9999,,MATCH(B160,Rohdaten!$1:$1,))&amp;""=C160&amp;"")*(INDEX(Rohdaten!$A$2:$GG$9999,,MATCH("end_date",Rohdaten!$1:$1,))&lt;&gt;""))</f>
        <v>#N/A</v>
      </c>
      <c r="F160" s="4"/>
    </row>
    <row r="161" spans="1:6" x14ac:dyDescent="0.25">
      <c r="A161" t="s">
        <v>154</v>
      </c>
      <c r="B161" t="s">
        <v>43</v>
      </c>
      <c r="C161" t="b">
        <v>1</v>
      </c>
      <c r="E161" s="4" t="e">
        <f>SUMPRODUCT((INDEX(Rohdaten!$A$2:$GG$9999,,MATCH(B161,Rohdaten!$1:$1,))&amp;""=C161&amp;"")*(INDEX(Rohdaten!$A$2:$GG$9999,,MATCH("end_date",Rohdaten!$1:$1,))&lt;&gt;""))</f>
        <v>#N/A</v>
      </c>
      <c r="F161" s="4" t="e">
        <f>IF(MATCH(B161,$B:$B,0)=ROW(B161),SUM(E161:E163),"")</f>
        <v>#N/A</v>
      </c>
    </row>
    <row r="162" spans="1:6" x14ac:dyDescent="0.25">
      <c r="A162"/>
      <c r="B162" t="s">
        <v>43</v>
      </c>
      <c r="C162" t="b">
        <v>0</v>
      </c>
      <c r="E162" s="4" t="e">
        <f>SUMPRODUCT((INDEX(Rohdaten!$A$2:$GG$9999,,MATCH(B162,Rohdaten!$1:$1,))&amp;""=C162&amp;"")*(INDEX(Rohdaten!$A$2:$GG$9999,,MATCH("end_date",Rohdaten!$1:$1,))&lt;&gt;""))</f>
        <v>#N/A</v>
      </c>
    </row>
    <row r="163" spans="1:6" x14ac:dyDescent="0.25">
      <c r="A163"/>
      <c r="B163" t="s">
        <v>43</v>
      </c>
      <c r="D163" t="s">
        <v>48</v>
      </c>
      <c r="E163" s="4" t="e">
        <f>SUMPRODUCT((INDEX(Rohdaten!$A$2:$GG$9999,,MATCH(B163,Rohdaten!$1:$1,))&amp;""=C163&amp;"")*(INDEX(Rohdaten!$A$2:$GG$9999,,MATCH("end_date",Rohdaten!$1:$1,))&lt;&gt;""))</f>
        <v>#N/A</v>
      </c>
    </row>
    <row r="164" spans="1:6" x14ac:dyDescent="0.25">
      <c r="A164" t="s">
        <v>164</v>
      </c>
      <c r="B164" t="s">
        <v>146</v>
      </c>
      <c r="C164" t="b">
        <v>1</v>
      </c>
      <c r="E164" s="4" t="e">
        <f>SUMPRODUCT((INDEX(Rohdaten!$A$2:$GG$9999,,MATCH(B164,Rohdaten!$1:$1,))&amp;""=C164&amp;"")*(INDEX(Rohdaten!$A$2:$GG$9999,,MATCH("end_date",Rohdaten!$1:$1,))&lt;&gt;""))</f>
        <v>#N/A</v>
      </c>
      <c r="F164" s="4" t="e">
        <f>IF(MATCH(B164,$B:$B,0)=ROW(B164),SUM(E164:E166),"")</f>
        <v>#N/A</v>
      </c>
    </row>
    <row r="165" spans="1:6" x14ac:dyDescent="0.25">
      <c r="B165" t="s">
        <v>146</v>
      </c>
      <c r="C165" t="b">
        <v>0</v>
      </c>
      <c r="E165" s="4" t="e">
        <f>SUMPRODUCT((INDEX(Rohdaten!$A$2:$GG$9999,,MATCH(B165,Rohdaten!$1:$1,))&amp;""=C165&amp;"")*(INDEX(Rohdaten!$A$2:$GG$9999,,MATCH("end_date",Rohdaten!$1:$1,))&lt;&gt;""))</f>
        <v>#N/A</v>
      </c>
    </row>
    <row r="166" spans="1:6" x14ac:dyDescent="0.25">
      <c r="B166" t="s">
        <v>146</v>
      </c>
      <c r="D166" t="s">
        <v>48</v>
      </c>
      <c r="E166" s="4" t="e">
        <f>SUMPRODUCT((INDEX(Rohdaten!$A$2:$GG$9999,,MATCH(B166,Rohdaten!$1:$1,))&amp;""=C166&amp;"")*(INDEX(Rohdaten!$A$2:$GG$9999,,MATCH("end_date",Rohdaten!$1:$1,))&lt;&gt;""))</f>
        <v>#N/A</v>
      </c>
    </row>
    <row r="168" spans="1:6" x14ac:dyDescent="0.25">
      <c r="B168" s="45"/>
    </row>
    <row r="170" spans="1:6" x14ac:dyDescent="0.25">
      <c r="B170" s="45"/>
    </row>
    <row r="172" spans="1:6" x14ac:dyDescent="0.25">
      <c r="B172" s="45"/>
    </row>
    <row r="174" spans="1:6" x14ac:dyDescent="0.25">
      <c r="B174" s="4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1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8.5703125" style="33" customWidth="1"/>
    <col min="2" max="2" width="26.28515625" style="2" customWidth="1"/>
    <col min="3" max="3" width="53.5703125" customWidth="1"/>
    <col min="4" max="4" width="7.5703125" bestFit="1" customWidth="1"/>
    <col min="5" max="5" width="41.28515625" customWidth="1"/>
    <col min="7" max="7" width="8" bestFit="1" customWidth="1"/>
    <col min="8" max="8" width="53.28515625" bestFit="1" customWidth="1"/>
  </cols>
  <sheetData>
    <row r="1" spans="1:8" s="1" customFormat="1" x14ac:dyDescent="0.25">
      <c r="A1" s="31" t="s">
        <v>134</v>
      </c>
      <c r="B1" s="30" t="s">
        <v>133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137</v>
      </c>
    </row>
    <row r="2" spans="1:8" s="1" customFormat="1" x14ac:dyDescent="0.25">
      <c r="A2" s="32" t="s">
        <v>101</v>
      </c>
      <c r="B2" s="15"/>
      <c r="C2" s="13" t="s">
        <v>118</v>
      </c>
      <c r="D2" s="16"/>
      <c r="E2" s="16"/>
      <c r="F2" s="16"/>
      <c r="G2" s="16"/>
      <c r="H2" s="16"/>
    </row>
    <row r="3" spans="1:8" x14ac:dyDescent="0.25">
      <c r="A3" s="28" t="s">
        <v>135</v>
      </c>
      <c r="B3" s="26" t="s">
        <v>160</v>
      </c>
      <c r="C3" s="27" t="s">
        <v>136</v>
      </c>
      <c r="D3" s="25"/>
      <c r="E3" s="26" t="s">
        <v>48</v>
      </c>
      <c r="F3" s="4" t="e">
        <f>SUMPRODUCT((INDEX(Rohdaten!$A$2:$GG$9999,,MATCH(C3,Rohdaten!$1:$1,))&amp;""=D3&amp;"")*(Rohdaten!$A$2:$A$9999&lt;&gt;""))</f>
        <v>#N/A</v>
      </c>
      <c r="G3" s="4" t="e">
        <f>IF(MATCH(C3,$C:$C,0)=ROW(C3),SUM(F3:F5),"")</f>
        <v>#N/A</v>
      </c>
    </row>
    <row r="4" spans="1:8" x14ac:dyDescent="0.25">
      <c r="C4" t="s">
        <v>136</v>
      </c>
      <c r="D4" s="3">
        <v>0</v>
      </c>
      <c r="E4" s="2" t="s">
        <v>49</v>
      </c>
      <c r="F4" s="4" t="e">
        <f>SUMPRODUCT((INDEX(Rohdaten!$A$2:$GG$9999,,MATCH(C4,Rohdaten!$1:$1,))&amp;""=D4&amp;"")*(Rohdaten!$A$2:$A$9999&lt;&gt;""))</f>
        <v>#N/A</v>
      </c>
      <c r="G4" s="4" t="str">
        <f>IF(MATCH(C4,$C:$C,0)=ROW(C4),SUM(F4:F6),"")</f>
        <v/>
      </c>
    </row>
    <row r="5" spans="1:8" x14ac:dyDescent="0.25">
      <c r="C5" t="s">
        <v>136</v>
      </c>
      <c r="D5" s="3">
        <v>1</v>
      </c>
      <c r="E5" s="2" t="s">
        <v>50</v>
      </c>
      <c r="F5" s="4" t="e">
        <f>SUMPRODUCT((INDEX(Rohdaten!$A$2:$GG$9999,,MATCH(C5,Rohdaten!$1:$1,))&amp;""=D5&amp;"")*(Rohdaten!$A$2:$A$9999&lt;&gt;""))</f>
        <v>#N/A</v>
      </c>
      <c r="G5" s="4" t="str">
        <f>IF(MATCH(C5,$C:$C,0)=ROW(C5),SUM(F5:F7),"")</f>
        <v/>
      </c>
    </row>
    <row r="6" spans="1:8" x14ac:dyDescent="0.25">
      <c r="A6" s="28" t="s">
        <v>169</v>
      </c>
      <c r="B6" s="26" t="s">
        <v>169</v>
      </c>
      <c r="C6" s="27" t="s">
        <v>239</v>
      </c>
      <c r="D6" s="25"/>
      <c r="E6" s="26" t="s">
        <v>48</v>
      </c>
      <c r="F6" s="4" t="e">
        <f>SUMPRODUCT((INDEX(Rohdaten!$A$2:$GG$9999,,MATCH(C6,Rohdaten!$1:$1,))&amp;""=D6&amp;"")*(Rohdaten!$A$2:$A$9999&lt;&gt;""))</f>
        <v>#N/A</v>
      </c>
      <c r="G6" s="4" t="e">
        <f>IF(MATCH(C6,$C:$C,0)=ROW(C6),SUM(F6:F10),"")</f>
        <v>#N/A</v>
      </c>
    </row>
    <row r="7" spans="1:8" x14ac:dyDescent="0.25">
      <c r="C7" t="s">
        <v>239</v>
      </c>
      <c r="D7" s="3">
        <v>0</v>
      </c>
      <c r="E7" s="2" t="s">
        <v>165</v>
      </c>
      <c r="F7" s="4" t="e">
        <f>SUMPRODUCT((INDEX(Rohdaten!$A$2:$GG$9999,,MATCH(C7,Rohdaten!$1:$1,))&amp;""=D7&amp;"")*(Rohdaten!$A$2:$A$9999&lt;&gt;""))</f>
        <v>#N/A</v>
      </c>
      <c r="G7" s="4" t="str">
        <f>IF(MATCH(C7,$C:$C,0)=ROW(C7),SUM(F7:F9),"")</f>
        <v/>
      </c>
    </row>
    <row r="8" spans="1:8" x14ac:dyDescent="0.25">
      <c r="C8" t="s">
        <v>239</v>
      </c>
      <c r="D8" s="3">
        <v>1</v>
      </c>
      <c r="E8" s="2" t="s">
        <v>166</v>
      </c>
      <c r="F8" s="4" t="e">
        <f>SUMPRODUCT((INDEX(Rohdaten!$A$2:$GG$9999,,MATCH(C8,Rohdaten!$1:$1,))&amp;""=D8&amp;"")*(Rohdaten!$A$2:$A$9999&lt;&gt;""))</f>
        <v>#N/A</v>
      </c>
      <c r="G8" s="4" t="str">
        <f>IF(MATCH(C8,$C:$C,0)=ROW(C8),SUM(F8:F10),"")</f>
        <v/>
      </c>
    </row>
    <row r="9" spans="1:8" x14ac:dyDescent="0.25">
      <c r="A9" s="3"/>
      <c r="B9" s="3"/>
      <c r="C9" s="50" t="s">
        <v>239</v>
      </c>
      <c r="D9" s="3">
        <v>2</v>
      </c>
      <c r="E9" s="50" t="s">
        <v>167</v>
      </c>
      <c r="F9" s="4" t="e">
        <f>SUMPRODUCT((INDEX(Rohdaten!$A$2:$GG$9999,,MATCH(C9,Rohdaten!$1:$1,))&amp;""=D9&amp;"")*(Rohdaten!$A$2:$A$9999&lt;&gt;""))</f>
        <v>#N/A</v>
      </c>
      <c r="G9" s="4" t="str">
        <f>IF(MATCH(C9,$C:$C,0)=ROW(C9),SUM(F9:F14),"")</f>
        <v/>
      </c>
    </row>
    <row r="10" spans="1:8" x14ac:dyDescent="0.25">
      <c r="A10" s="3"/>
      <c r="B10" s="3"/>
      <c r="C10" s="50" t="s">
        <v>239</v>
      </c>
      <c r="D10" s="3">
        <v>3</v>
      </c>
      <c r="E10" s="50" t="s">
        <v>168</v>
      </c>
      <c r="F10" s="4" t="e">
        <f>SUMPRODUCT((INDEX(Rohdaten!$A$2:$GG$9999,,MATCH(C10,Rohdaten!$1:$1,))&amp;""=D10&amp;"")*(Rohdaten!$A$2:$A$9999&lt;&gt;""))</f>
        <v>#N/A</v>
      </c>
      <c r="G10" s="4" t="str">
        <f>IF(MATCH(C10,$C:$C,0)=ROW(C10),SUM(F10:F15),"")</f>
        <v/>
      </c>
    </row>
    <row r="11" spans="1:8" x14ac:dyDescent="0.25">
      <c r="A11" s="26" t="s">
        <v>300</v>
      </c>
      <c r="B11" s="26" t="s">
        <v>357</v>
      </c>
      <c r="C11" s="27" t="s">
        <v>358</v>
      </c>
      <c r="D11" s="25"/>
      <c r="E11" s="26" t="s">
        <v>48</v>
      </c>
      <c r="F11" s="4" t="e">
        <f>SUMPRODUCT((INDEX(Rohdaten!$A$2:$GG$9999,,MATCH(C11,Rohdaten!$1:$1,))&amp;""=D11&amp;"")*(Rohdaten!$A$2:$A$9999&lt;&gt;""))</f>
        <v>#N/A</v>
      </c>
      <c r="G11" s="4" t="e">
        <f t="shared" ref="G11:G16" si="0">IF(MATCH(C11,$C:$C,0)=ROW(C11),SUM(F11:F13),"")</f>
        <v>#N/A</v>
      </c>
    </row>
    <row r="12" spans="1:8" x14ac:dyDescent="0.25">
      <c r="A12" s="3"/>
      <c r="B12" s="3"/>
      <c r="C12" t="s">
        <v>358</v>
      </c>
      <c r="D12" s="3">
        <v>0</v>
      </c>
      <c r="E12" s="2" t="s">
        <v>49</v>
      </c>
      <c r="F12" s="4" t="e">
        <f>SUMPRODUCT((INDEX(Rohdaten!$A$2:$GG$9999,,MATCH(C12,Rohdaten!$1:$1,))&amp;""=D12&amp;"")*(Rohdaten!$A$2:$A$9999&lt;&gt;""))</f>
        <v>#N/A</v>
      </c>
      <c r="G12" s="4" t="str">
        <f t="shared" si="0"/>
        <v/>
      </c>
    </row>
    <row r="13" spans="1:8" x14ac:dyDescent="0.25">
      <c r="A13" s="3"/>
      <c r="B13" s="3"/>
      <c r="C13" t="s">
        <v>358</v>
      </c>
      <c r="D13" s="3">
        <v>1</v>
      </c>
      <c r="E13" s="2" t="s">
        <v>50</v>
      </c>
      <c r="F13" s="4" t="e">
        <f>SUMPRODUCT((INDEX(Rohdaten!$A$2:$GG$9999,,MATCH(C13,Rohdaten!$1:$1,))&amp;""=D13&amp;"")*(Rohdaten!$A$2:$A$9999&lt;&gt;""))</f>
        <v>#N/A</v>
      </c>
      <c r="G13" s="4" t="str">
        <f t="shared" si="0"/>
        <v/>
      </c>
    </row>
    <row r="14" spans="1:8" x14ac:dyDescent="0.25">
      <c r="A14" s="28" t="s">
        <v>170</v>
      </c>
      <c r="B14" s="26" t="s">
        <v>171</v>
      </c>
      <c r="C14" s="27" t="s">
        <v>240</v>
      </c>
      <c r="D14" s="25"/>
      <c r="E14" s="26" t="s">
        <v>48</v>
      </c>
      <c r="F14" s="4" t="e">
        <f>SUMPRODUCT((INDEX(Rohdaten!$A$2:$GG$9999,,MATCH(C14,Rohdaten!$1:$1,))&amp;""=D14&amp;"")*(Rohdaten!$A$2:$A$9999&lt;&gt;""))</f>
        <v>#N/A</v>
      </c>
      <c r="G14" s="4" t="e">
        <f t="shared" si="0"/>
        <v>#N/A</v>
      </c>
    </row>
    <row r="15" spans="1:8" x14ac:dyDescent="0.25">
      <c r="C15" t="s">
        <v>240</v>
      </c>
      <c r="D15" s="3">
        <v>0</v>
      </c>
      <c r="E15" s="2" t="s">
        <v>49</v>
      </c>
      <c r="F15" s="4" t="e">
        <f>SUMPRODUCT((INDEX(Rohdaten!$A$2:$GG$9999,,MATCH(C15,Rohdaten!$1:$1,))&amp;""=D15&amp;"")*(Rohdaten!$A$2:$A$9999&lt;&gt;""))</f>
        <v>#N/A</v>
      </c>
      <c r="G15" s="4" t="str">
        <f t="shared" si="0"/>
        <v/>
      </c>
    </row>
    <row r="16" spans="1:8" x14ac:dyDescent="0.25">
      <c r="C16" t="s">
        <v>240</v>
      </c>
      <c r="D16" s="3">
        <v>1</v>
      </c>
      <c r="E16" s="2" t="s">
        <v>50</v>
      </c>
      <c r="F16" s="4" t="e">
        <f>SUMPRODUCT((INDEX(Rohdaten!$A$2:$GG$9999,,MATCH(C16,Rohdaten!$1:$1,))&amp;""=D16&amp;"")*(Rohdaten!$A$2:$A$9999&lt;&gt;""))</f>
        <v>#N/A</v>
      </c>
      <c r="G16" s="4" t="str">
        <f t="shared" si="0"/>
        <v/>
      </c>
    </row>
    <row r="17" spans="1:8" x14ac:dyDescent="0.25">
      <c r="A17" s="28" t="s">
        <v>172</v>
      </c>
      <c r="B17" s="26" t="s">
        <v>173</v>
      </c>
      <c r="C17" s="27" t="s">
        <v>241</v>
      </c>
      <c r="D17" s="25"/>
      <c r="E17" s="26" t="s">
        <v>48</v>
      </c>
      <c r="F17" s="4" t="e">
        <f>SUMPRODUCT((INDEX(Rohdaten!$A$2:$GG$9999,,MATCH(C17,Rohdaten!$1:$1,))&amp;""=D17&amp;"")*(Rohdaten!$A$2:$A$9999&lt;&gt;""))</f>
        <v>#N/A</v>
      </c>
      <c r="G17" s="4" t="e">
        <f>IF(MATCH(C17,$C:$C,0)=ROW(C17),SUM(F17:F21),"")</f>
        <v>#N/A</v>
      </c>
    </row>
    <row r="18" spans="1:8" x14ac:dyDescent="0.25">
      <c r="C18" t="s">
        <v>241</v>
      </c>
      <c r="D18" s="3">
        <v>0</v>
      </c>
      <c r="E18" s="2" t="s">
        <v>49</v>
      </c>
      <c r="F18" s="4" t="e">
        <f>SUMPRODUCT((INDEX(Rohdaten!$A$2:$GG$9999,,MATCH(C18,Rohdaten!$1:$1,))&amp;""=D18&amp;"")*(Rohdaten!$A$2:$A$9999&lt;&gt;""))</f>
        <v>#N/A</v>
      </c>
      <c r="G18" s="4" t="str">
        <f>IF(MATCH(C18,$C:$C,0)=ROW(C18),SUM(F18:F20),"")</f>
        <v/>
      </c>
    </row>
    <row r="19" spans="1:8" x14ac:dyDescent="0.25">
      <c r="C19" t="s">
        <v>241</v>
      </c>
      <c r="D19" s="3">
        <v>1</v>
      </c>
      <c r="E19" s="2" t="s">
        <v>50</v>
      </c>
      <c r="F19" s="4" t="e">
        <f>SUMPRODUCT((INDEX(Rohdaten!$A$2:$GG$9999,,MATCH(C19,Rohdaten!$1:$1,))&amp;""=D19&amp;"")*(Rohdaten!$A$2:$A$9999&lt;&gt;""))</f>
        <v>#N/A</v>
      </c>
      <c r="G19" s="4" t="str">
        <f>IF(MATCH(C19,$C:$C,0)=ROW(C19),SUM(F19:F21),"")</f>
        <v/>
      </c>
    </row>
    <row r="20" spans="1:8" x14ac:dyDescent="0.25">
      <c r="A20" s="3"/>
      <c r="B20" s="3"/>
      <c r="C20" s="50" t="s">
        <v>241</v>
      </c>
      <c r="D20" s="3">
        <v>2</v>
      </c>
      <c r="E20" s="50" t="s">
        <v>174</v>
      </c>
      <c r="F20" s="4" t="e">
        <f>SUMPRODUCT((INDEX(Rohdaten!$A$2:$GG$9999,,MATCH(C20,Rohdaten!$1:$1,))&amp;""=D20&amp;"")*(Rohdaten!$A$2:$A$9999&lt;&gt;""))</f>
        <v>#N/A</v>
      </c>
      <c r="G20" s="4" t="str">
        <f>IF(MATCH(C20,$C:$C,0)=ROW(C20),SUM(F20:F22),"")</f>
        <v/>
      </c>
    </row>
    <row r="21" spans="1:8" x14ac:dyDescent="0.25">
      <c r="A21" s="3"/>
      <c r="B21" s="3"/>
      <c r="C21" s="50" t="s">
        <v>241</v>
      </c>
      <c r="D21" s="3">
        <v>3</v>
      </c>
      <c r="E21" s="50" t="s">
        <v>175</v>
      </c>
      <c r="F21" s="4" t="e">
        <f>SUMPRODUCT((INDEX(Rohdaten!$A$2:$GG$9999,,MATCH(C21,Rohdaten!$1:$1,))&amp;""=D21&amp;"")*(Rohdaten!$A$2:$A$9999&lt;&gt;""))</f>
        <v>#N/A</v>
      </c>
      <c r="G21" s="4" t="str">
        <f>IF(MATCH(C21,$C:$C,0)=ROW(C21),SUM(F21:F23),"")</f>
        <v/>
      </c>
    </row>
    <row r="22" spans="1:8" x14ac:dyDescent="0.25">
      <c r="A22" s="28" t="s">
        <v>172</v>
      </c>
      <c r="B22" s="26" t="s">
        <v>176</v>
      </c>
      <c r="C22" s="27" t="s">
        <v>242</v>
      </c>
      <c r="D22" s="25"/>
      <c r="E22" s="26" t="s">
        <v>48</v>
      </c>
      <c r="F22" s="4" t="e">
        <f>SUMPRODUCT((INDEX(Rohdaten!$A$2:$GG$9999,,MATCH(C22,Rohdaten!$1:$1,))&amp;""=D22&amp;"")*(Rohdaten!$A$2:$A$9999&lt;&gt;""))</f>
        <v>#N/A</v>
      </c>
      <c r="G22" s="4" t="e">
        <f>IF(MATCH(C22,$C:$C,0)=ROW(C22),SUM(F22:F25),"")</f>
        <v>#N/A</v>
      </c>
    </row>
    <row r="23" spans="1:8" x14ac:dyDescent="0.25">
      <c r="C23" t="s">
        <v>242</v>
      </c>
      <c r="D23" s="3">
        <v>0</v>
      </c>
      <c r="E23" s="2" t="s">
        <v>174</v>
      </c>
      <c r="F23" s="4" t="e">
        <f>SUMPRODUCT((INDEX(Rohdaten!$A$2:$GG$9999,,MATCH(C23,Rohdaten!$1:$1,))&amp;""=D23&amp;"")*(Rohdaten!$A$2:$A$9999&lt;&gt;""))</f>
        <v>#N/A</v>
      </c>
      <c r="G23" s="4" t="str">
        <f t="shared" ref="G23:G34" si="1">IF(MATCH(C23,$C:$C,0)=ROW(C23),SUM(F23:F25),"")</f>
        <v/>
      </c>
    </row>
    <row r="24" spans="1:8" x14ac:dyDescent="0.25">
      <c r="C24" t="s">
        <v>242</v>
      </c>
      <c r="D24" s="3">
        <v>1</v>
      </c>
      <c r="E24" s="2" t="s">
        <v>177</v>
      </c>
      <c r="F24" s="4" t="e">
        <f>SUMPRODUCT((INDEX(Rohdaten!$A$2:$GG$9999,,MATCH(C24,Rohdaten!$1:$1,))&amp;""=D24&amp;"")*(Rohdaten!$A$2:$A$9999&lt;&gt;""))</f>
        <v>#N/A</v>
      </c>
      <c r="G24" s="4" t="str">
        <f t="shared" si="1"/>
        <v/>
      </c>
    </row>
    <row r="25" spans="1:8" x14ac:dyDescent="0.25">
      <c r="A25" s="3"/>
      <c r="B25" s="3"/>
      <c r="C25" s="50" t="s">
        <v>242</v>
      </c>
      <c r="D25" s="3">
        <v>2</v>
      </c>
      <c r="E25" s="50" t="s">
        <v>178</v>
      </c>
      <c r="F25" s="4" t="e">
        <f>SUMPRODUCT((INDEX(Rohdaten!$A$2:$GG$9999,,MATCH(C25,Rohdaten!$1:$1,))&amp;""=D25&amp;"")*(Rohdaten!$A$2:$A$9999&lt;&gt;""))</f>
        <v>#N/A</v>
      </c>
      <c r="G25" s="4" t="str">
        <f t="shared" si="1"/>
        <v/>
      </c>
    </row>
    <row r="26" spans="1:8" x14ac:dyDescent="0.25">
      <c r="A26" s="28" t="s">
        <v>179</v>
      </c>
      <c r="B26" s="26" t="s">
        <v>180</v>
      </c>
      <c r="C26" s="27" t="s">
        <v>243</v>
      </c>
      <c r="D26" s="25"/>
      <c r="E26" s="26" t="s">
        <v>48</v>
      </c>
      <c r="F26" s="4" t="e">
        <f>SUMPRODUCT((INDEX(Rohdaten!$A$2:$GG$9999,,MATCH(C26,Rohdaten!$1:$1,))&amp;""=D26&amp;"")*(Rohdaten!$A$2:$A$9999&lt;&gt;""))</f>
        <v>#N/A</v>
      </c>
      <c r="G26" s="4" t="e">
        <f t="shared" si="1"/>
        <v>#N/A</v>
      </c>
    </row>
    <row r="27" spans="1:8" x14ac:dyDescent="0.25">
      <c r="C27" t="s">
        <v>243</v>
      </c>
      <c r="D27" s="3">
        <v>0</v>
      </c>
      <c r="E27" s="2" t="s">
        <v>49</v>
      </c>
      <c r="F27" s="4" t="e">
        <f>SUMPRODUCT((INDEX(Rohdaten!$A$2:$GG$9999,,MATCH(C27,Rohdaten!$1:$1,))&amp;""=D27&amp;"")*(Rohdaten!$A$2:$A$9999&lt;&gt;""))</f>
        <v>#N/A</v>
      </c>
      <c r="G27" s="4" t="str">
        <f t="shared" si="1"/>
        <v/>
      </c>
    </row>
    <row r="28" spans="1:8" x14ac:dyDescent="0.25">
      <c r="C28" t="s">
        <v>243</v>
      </c>
      <c r="D28" s="3">
        <v>1</v>
      </c>
      <c r="E28" s="2" t="s">
        <v>50</v>
      </c>
      <c r="F28" s="4" t="e">
        <f>SUMPRODUCT((INDEX(Rohdaten!$A$2:$GG$9999,,MATCH(C28,Rohdaten!$1:$1,))&amp;""=D28&amp;"")*(Rohdaten!$A$2:$A$9999&lt;&gt;""))</f>
        <v>#N/A</v>
      </c>
      <c r="G28" s="4" t="str">
        <f t="shared" si="1"/>
        <v/>
      </c>
    </row>
    <row r="29" spans="1:8" x14ac:dyDescent="0.25">
      <c r="A29" s="28" t="s">
        <v>181</v>
      </c>
      <c r="B29" s="26" t="s">
        <v>258</v>
      </c>
      <c r="C29" s="27" t="s">
        <v>324</v>
      </c>
      <c r="D29" s="25"/>
      <c r="E29" s="26" t="s">
        <v>48</v>
      </c>
      <c r="F29" s="4" t="e">
        <f>SUMPRODUCT((INDEX(Rohdaten!$A$2:$GG$9999,,MATCH(C29,Rohdaten!$1:$1,))&amp;""=D29&amp;"")*(Rohdaten!$A$2:$A$9999&lt;&gt;""))</f>
        <v>#N/A</v>
      </c>
      <c r="G29" s="4" t="e">
        <f t="shared" si="1"/>
        <v>#N/A</v>
      </c>
      <c r="H29" t="s">
        <v>256</v>
      </c>
    </row>
    <row r="30" spans="1:8" x14ac:dyDescent="0.25">
      <c r="C30" t="s">
        <v>324</v>
      </c>
      <c r="D30" s="3">
        <v>0</v>
      </c>
      <c r="E30" s="2" t="s">
        <v>49</v>
      </c>
      <c r="F30" s="4" t="e">
        <f>SUMPRODUCT((INDEX(Rohdaten!$A$2:$GG$9999,,MATCH(C30,Rohdaten!$1:$1,))&amp;""=D30&amp;"")*(Rohdaten!$A$2:$A$9999&lt;&gt;""))</f>
        <v>#N/A</v>
      </c>
      <c r="G30" s="4" t="str">
        <f t="shared" si="1"/>
        <v/>
      </c>
    </row>
    <row r="31" spans="1:8" x14ac:dyDescent="0.25">
      <c r="C31" t="s">
        <v>324</v>
      </c>
      <c r="D31" s="3">
        <v>1</v>
      </c>
      <c r="E31" s="2" t="s">
        <v>50</v>
      </c>
      <c r="F31" s="4" t="e">
        <f>SUMPRODUCT((INDEX(Rohdaten!$A$2:$GG$9999,,MATCH(C31,Rohdaten!$1:$1,))&amp;""=D31&amp;"")*(Rohdaten!$A$2:$A$9999&lt;&gt;""))</f>
        <v>#N/A</v>
      </c>
      <c r="G31" s="4" t="str">
        <f t="shared" si="1"/>
        <v/>
      </c>
    </row>
    <row r="32" spans="1:8" x14ac:dyDescent="0.25">
      <c r="A32" s="28" t="s">
        <v>181</v>
      </c>
      <c r="B32" s="26" t="s">
        <v>259</v>
      </c>
      <c r="C32" s="27" t="s">
        <v>325</v>
      </c>
      <c r="D32" s="25"/>
      <c r="E32" s="26" t="s">
        <v>48</v>
      </c>
      <c r="F32" s="4" t="e">
        <f>SUMPRODUCT((INDEX(Rohdaten!$A$2:$GG$9999,,MATCH(C32,Rohdaten!$1:$1,))&amp;""=D32&amp;"")*(Rohdaten!$A$2:$A$9999&lt;&gt;""))</f>
        <v>#N/A</v>
      </c>
      <c r="G32" s="4" t="e">
        <f t="shared" si="1"/>
        <v>#N/A</v>
      </c>
      <c r="H32" t="s">
        <v>257</v>
      </c>
    </row>
    <row r="33" spans="1:7" x14ac:dyDescent="0.25">
      <c r="C33" t="s">
        <v>325</v>
      </c>
      <c r="D33" s="3">
        <v>0</v>
      </c>
      <c r="E33" s="2" t="s">
        <v>49</v>
      </c>
      <c r="F33" s="4" t="e">
        <f>SUMPRODUCT((INDEX(Rohdaten!$A$2:$GG$9999,,MATCH(C33,Rohdaten!$1:$1,))&amp;""=D33&amp;"")*(Rohdaten!$A$2:$A$9999&lt;&gt;""))</f>
        <v>#N/A</v>
      </c>
      <c r="G33" s="4" t="str">
        <f t="shared" si="1"/>
        <v/>
      </c>
    </row>
    <row r="34" spans="1:7" x14ac:dyDescent="0.25">
      <c r="C34" t="s">
        <v>325</v>
      </c>
      <c r="D34" s="3">
        <v>1</v>
      </c>
      <c r="E34" s="2" t="s">
        <v>50</v>
      </c>
      <c r="F34" s="4" t="e">
        <f>SUMPRODUCT((INDEX(Rohdaten!$A$2:$GG$9999,,MATCH(C34,Rohdaten!$1:$1,))&amp;""=D34&amp;"")*(Rohdaten!$A$2:$A$9999&lt;&gt;""))</f>
        <v>#N/A</v>
      </c>
      <c r="G34" s="4" t="str">
        <f t="shared" si="1"/>
        <v/>
      </c>
    </row>
    <row r="35" spans="1:7" x14ac:dyDescent="0.25">
      <c r="A35" s="28" t="s">
        <v>182</v>
      </c>
      <c r="B35" s="26" t="s">
        <v>183</v>
      </c>
      <c r="C35" s="27" t="s">
        <v>244</v>
      </c>
      <c r="D35" s="25"/>
      <c r="E35" s="26" t="s">
        <v>48</v>
      </c>
      <c r="F35" s="4" t="e">
        <f>SUMPRODUCT((INDEX(Rohdaten!$A$2:$GG$9999,,MATCH(C35,Rohdaten!$1:$1,))&amp;""=D35&amp;"")*(Rohdaten!$A$2:$A$9999&lt;&gt;""))</f>
        <v>#N/A</v>
      </c>
      <c r="G35" s="4" t="e">
        <f>IF(MATCH(C35,$C:$C,0)=ROW(C35),SUM(F35:F40),"")</f>
        <v>#N/A</v>
      </c>
    </row>
    <row r="36" spans="1:7" x14ac:dyDescent="0.25">
      <c r="C36" t="s">
        <v>244</v>
      </c>
      <c r="D36" s="3">
        <v>1</v>
      </c>
      <c r="E36" s="2" t="s">
        <v>184</v>
      </c>
      <c r="F36" s="4" t="e">
        <f>SUMPRODUCT((INDEX(Rohdaten!$A$2:$GG$9999,,MATCH(C36,Rohdaten!$1:$1,))&amp;""=D36&amp;"")*(Rohdaten!$A$2:$A$9999&lt;&gt;""))</f>
        <v>#N/A</v>
      </c>
      <c r="G36" s="4" t="str">
        <f>IF(MATCH(C36,$C:$C,0)=ROW(C36),SUM(F36:F38),"")</f>
        <v/>
      </c>
    </row>
    <row r="37" spans="1:7" x14ac:dyDescent="0.25">
      <c r="C37" t="s">
        <v>244</v>
      </c>
      <c r="D37" s="3">
        <v>2</v>
      </c>
      <c r="E37" s="2" t="s">
        <v>185</v>
      </c>
      <c r="F37" s="4" t="e">
        <f>SUMPRODUCT((INDEX(Rohdaten!$A$2:$GG$9999,,MATCH(C37,Rohdaten!$1:$1,))&amp;""=D37&amp;"")*(Rohdaten!$A$2:$A$9999&lt;&gt;""))</f>
        <v>#N/A</v>
      </c>
      <c r="G37" s="4" t="str">
        <f>IF(MATCH(C37,$C:$C,0)=ROW(C37),SUM(F37:F39),"")</f>
        <v/>
      </c>
    </row>
    <row r="38" spans="1:7" x14ac:dyDescent="0.25">
      <c r="A38" s="3"/>
      <c r="B38" s="3"/>
      <c r="C38" s="50" t="s">
        <v>244</v>
      </c>
      <c r="D38" s="3">
        <v>3</v>
      </c>
      <c r="E38" s="50" t="s">
        <v>186</v>
      </c>
      <c r="F38" s="4" t="e">
        <f>SUMPRODUCT((INDEX(Rohdaten!$A$2:$GG$9999,,MATCH(C38,Rohdaten!$1:$1,))&amp;""=D38&amp;"")*(Rohdaten!$A$2:$A$9999&lt;&gt;""))</f>
        <v>#N/A</v>
      </c>
      <c r="G38" s="4" t="str">
        <f>IF(MATCH(C38,$C:$C,0)=ROW(C38),SUM(F38:F40),"")</f>
        <v/>
      </c>
    </row>
    <row r="39" spans="1:7" x14ac:dyDescent="0.25">
      <c r="A39" s="3"/>
      <c r="B39" s="3"/>
      <c r="C39" s="50" t="s">
        <v>244</v>
      </c>
      <c r="D39" s="3">
        <v>4</v>
      </c>
      <c r="E39" s="50" t="s">
        <v>187</v>
      </c>
      <c r="F39" s="4" t="e">
        <f>SUMPRODUCT((INDEX(Rohdaten!$A$2:$GG$9999,,MATCH(C39,Rohdaten!$1:$1,))&amp;""=D39&amp;"")*(Rohdaten!$A$2:$A$9999&lt;&gt;""))</f>
        <v>#N/A</v>
      </c>
      <c r="G39" s="4" t="str">
        <f>IF(MATCH(C39,$C:$C,0)=ROW(C39),SUM(F39:F41),"")</f>
        <v/>
      </c>
    </row>
    <row r="40" spans="1:7" x14ac:dyDescent="0.25">
      <c r="A40" s="52"/>
      <c r="B40" s="52"/>
      <c r="C40" s="51" t="s">
        <v>244</v>
      </c>
      <c r="D40" s="52">
        <v>5</v>
      </c>
      <c r="E40" s="53" t="s">
        <v>188</v>
      </c>
      <c r="F40" s="4" t="e">
        <f>SUMPRODUCT((INDEX(Rohdaten!$A$2:$GG$9999,,MATCH(C40,Rohdaten!$1:$1,))&amp;""=D40&amp;"")*(Rohdaten!$A$2:$A$9999&lt;&gt;""))</f>
        <v>#N/A</v>
      </c>
      <c r="G40" s="4" t="str">
        <f>IF(MATCH(C40,$C:$C,0)=ROW(C40),SUM(F40:F42),"")</f>
        <v/>
      </c>
    </row>
    <row r="41" spans="1:7" x14ac:dyDescent="0.25">
      <c r="A41" s="28" t="s">
        <v>182</v>
      </c>
      <c r="B41" s="26" t="s">
        <v>189</v>
      </c>
      <c r="C41" s="27" t="s">
        <v>245</v>
      </c>
      <c r="D41" s="25"/>
      <c r="E41" s="26" t="s">
        <v>48</v>
      </c>
      <c r="F41" s="4" t="e">
        <f>SUMPRODUCT((INDEX(Rohdaten!$A$2:$GG$9999,,MATCH(C41,Rohdaten!$1:$1,))&amp;""=D41&amp;"")*(Rohdaten!$A$2:$A$9999&lt;&gt;""))</f>
        <v>#N/A</v>
      </c>
      <c r="G41" s="4" t="e">
        <f>IF(MATCH(C41,$C:$C,0)=ROW(C41),SUM(F41:F46),"")</f>
        <v>#N/A</v>
      </c>
    </row>
    <row r="42" spans="1:7" x14ac:dyDescent="0.25">
      <c r="C42" t="s">
        <v>245</v>
      </c>
      <c r="D42" s="3">
        <v>1</v>
      </c>
      <c r="E42" s="2" t="s">
        <v>190</v>
      </c>
      <c r="F42" s="4" t="e">
        <f>SUMPRODUCT((INDEX(Rohdaten!$A$2:$GG$9999,,MATCH(C42,Rohdaten!$1:$1,))&amp;""=D42&amp;"")*(Rohdaten!$A$2:$A$9999&lt;&gt;""))</f>
        <v>#N/A</v>
      </c>
      <c r="G42" s="4" t="str">
        <f>IF(MATCH(C42,$C:$C,0)=ROW(C42),SUM(F42:F44),"")</f>
        <v/>
      </c>
    </row>
    <row r="43" spans="1:7" x14ac:dyDescent="0.25">
      <c r="C43" t="s">
        <v>245</v>
      </c>
      <c r="D43" s="3">
        <v>2</v>
      </c>
      <c r="E43" s="2" t="s">
        <v>191</v>
      </c>
      <c r="F43" s="4" t="e">
        <f>SUMPRODUCT((INDEX(Rohdaten!$A$2:$GG$9999,,MATCH(C43,Rohdaten!$1:$1,))&amp;""=D43&amp;"")*(Rohdaten!$A$2:$A$9999&lt;&gt;""))</f>
        <v>#N/A</v>
      </c>
      <c r="G43" s="4" t="str">
        <f>IF(MATCH(C43,$C:$C,0)=ROW(C43),SUM(F43:F45),"")</f>
        <v/>
      </c>
    </row>
    <row r="44" spans="1:7" x14ac:dyDescent="0.25">
      <c r="A44" s="3"/>
      <c r="B44" s="3"/>
      <c r="C44" s="50" t="s">
        <v>245</v>
      </c>
      <c r="D44" s="3">
        <v>3</v>
      </c>
      <c r="E44" s="50" t="s">
        <v>192</v>
      </c>
      <c r="F44" s="4" t="e">
        <f>SUMPRODUCT((INDEX(Rohdaten!$A$2:$GG$9999,,MATCH(C44,Rohdaten!$1:$1,))&amp;""=D44&amp;"")*(Rohdaten!$A$2:$A$9999&lt;&gt;""))</f>
        <v>#N/A</v>
      </c>
      <c r="G44" s="4" t="str">
        <f>IF(MATCH(C44,$C:$C,0)=ROW(C44),SUM(F44:F46),"")</f>
        <v/>
      </c>
    </row>
    <row r="45" spans="1:7" x14ac:dyDescent="0.25">
      <c r="A45" s="3"/>
      <c r="B45" s="3"/>
      <c r="C45" s="50" t="s">
        <v>245</v>
      </c>
      <c r="D45" s="3">
        <v>4</v>
      </c>
      <c r="E45" s="50" t="s">
        <v>193</v>
      </c>
      <c r="F45" s="4" t="e">
        <f>SUMPRODUCT((INDEX(Rohdaten!$A$2:$GG$9999,,MATCH(C45,Rohdaten!$1:$1,))&amp;""=D45&amp;"")*(Rohdaten!$A$2:$A$9999&lt;&gt;""))</f>
        <v>#N/A</v>
      </c>
      <c r="G45" s="4" t="str">
        <f>IF(MATCH(C45,$C:$C,0)=ROW(C45),SUM(F45:F47),"")</f>
        <v/>
      </c>
    </row>
    <row r="46" spans="1:7" x14ac:dyDescent="0.25">
      <c r="A46" s="52"/>
      <c r="B46" s="52"/>
      <c r="C46" s="51" t="s">
        <v>245</v>
      </c>
      <c r="D46" s="52">
        <v>5</v>
      </c>
      <c r="E46" s="53" t="s">
        <v>175</v>
      </c>
      <c r="F46" s="4" t="e">
        <f>SUMPRODUCT((INDEX(Rohdaten!$A$2:$GG$9999,,MATCH(C46,Rohdaten!$1:$1,))&amp;""=D46&amp;"")*(Rohdaten!$A$2:$A$9999&lt;&gt;""))</f>
        <v>#N/A</v>
      </c>
      <c r="G46" s="4" t="str">
        <f>IF(MATCH(C46,$C:$C,0)=ROW(C46),SUM(F46:F48),"")</f>
        <v/>
      </c>
    </row>
    <row r="47" spans="1:7" x14ac:dyDescent="0.25">
      <c r="A47" s="28" t="s">
        <v>182</v>
      </c>
      <c r="B47" s="26" t="s">
        <v>166</v>
      </c>
      <c r="C47" s="27" t="s">
        <v>246</v>
      </c>
      <c r="D47" s="25">
        <v>0</v>
      </c>
      <c r="E47" s="26" t="s">
        <v>48</v>
      </c>
      <c r="F47" s="4" t="e">
        <f>SUMPRODUCT((INDEX(Rohdaten!$A$2:$GG$9999,,MATCH(C47,Rohdaten!$1:$1,))&amp;""=D47&amp;"")*(Rohdaten!$A$2:$A$9999&lt;&gt;""))</f>
        <v>#N/A</v>
      </c>
      <c r="G47" s="4" t="e">
        <f>IF(MATCH(C47,$C:$C,0)=ROW(C47),SUM(F47:F51),"")</f>
        <v>#N/A</v>
      </c>
    </row>
    <row r="48" spans="1:7" x14ac:dyDescent="0.25">
      <c r="A48" s="52"/>
      <c r="B48" s="52"/>
      <c r="C48" s="51" t="s">
        <v>246</v>
      </c>
      <c r="D48" s="52">
        <v>1</v>
      </c>
      <c r="E48" s="53" t="s">
        <v>194</v>
      </c>
      <c r="F48" s="4" t="e">
        <f>SUMPRODUCT((INDEX(Rohdaten!$A$2:$GG$9999,,MATCH(C48,Rohdaten!$1:$1,))&amp;""=D48&amp;"")*(Rohdaten!$A$2:$A$9999&lt;&gt;""))</f>
        <v>#N/A</v>
      </c>
      <c r="G48" s="4" t="str">
        <f t="shared" ref="G48:G57" si="2">IF(MATCH(C48,$C:$C,0)=ROW(C48),SUM(F48:F50),"")</f>
        <v/>
      </c>
    </row>
    <row r="49" spans="1:8" x14ac:dyDescent="0.25">
      <c r="A49" s="52"/>
      <c r="B49" s="52"/>
      <c r="C49" s="51" t="s">
        <v>246</v>
      </c>
      <c r="D49" s="52">
        <v>2</v>
      </c>
      <c r="E49" s="53" t="s">
        <v>195</v>
      </c>
      <c r="F49" s="4" t="e">
        <f>SUMPRODUCT((INDEX(Rohdaten!$A$2:$GG$9999,,MATCH(C49,Rohdaten!$1:$1,))&amp;""=D49&amp;"")*(Rohdaten!$A$2:$A$9999&lt;&gt;""))</f>
        <v>#N/A</v>
      </c>
      <c r="G49" s="4" t="str">
        <f t="shared" si="2"/>
        <v/>
      </c>
    </row>
    <row r="50" spans="1:8" x14ac:dyDescent="0.25">
      <c r="A50" s="52"/>
      <c r="B50" s="52"/>
      <c r="C50" s="51" t="s">
        <v>246</v>
      </c>
      <c r="D50" s="52">
        <v>3</v>
      </c>
      <c r="E50" s="53" t="s">
        <v>196</v>
      </c>
      <c r="F50" s="4" t="e">
        <f>SUMPRODUCT((INDEX(Rohdaten!$A$2:$GG$9999,,MATCH(C50,Rohdaten!$1:$1,))&amp;""=D50&amp;"")*(Rohdaten!$A$2:$A$9999&lt;&gt;""))</f>
        <v>#N/A</v>
      </c>
      <c r="G50" s="4" t="str">
        <f t="shared" si="2"/>
        <v/>
      </c>
    </row>
    <row r="51" spans="1:8" x14ac:dyDescent="0.25">
      <c r="A51" s="52"/>
      <c r="B51" s="52"/>
      <c r="C51" s="51" t="s">
        <v>246</v>
      </c>
      <c r="D51" s="52">
        <v>4</v>
      </c>
      <c r="E51" s="53" t="s">
        <v>175</v>
      </c>
      <c r="F51" s="4" t="e">
        <f>SUMPRODUCT((INDEX(Rohdaten!$A$2:$GG$9999,,MATCH(C51,Rohdaten!$1:$1,))&amp;""=D51&amp;"")*(Rohdaten!$A$2:$A$9999&lt;&gt;""))</f>
        <v>#N/A</v>
      </c>
      <c r="G51" s="4" t="str">
        <f t="shared" si="2"/>
        <v/>
      </c>
    </row>
    <row r="52" spans="1:8" x14ac:dyDescent="0.25">
      <c r="A52" s="28" t="s">
        <v>182</v>
      </c>
      <c r="B52" s="26" t="s">
        <v>197</v>
      </c>
      <c r="C52" s="27" t="s">
        <v>247</v>
      </c>
      <c r="D52" s="25"/>
      <c r="E52" s="26" t="s">
        <v>48</v>
      </c>
      <c r="F52" s="4" t="e">
        <f>SUMPRODUCT((INDEX(Rohdaten!$A$2:$GG$9999,,MATCH(C52,Rohdaten!$1:$1,))&amp;""=D52&amp;"")*(Rohdaten!$A$2:$A$9999&lt;&gt;""))</f>
        <v>#N/A</v>
      </c>
      <c r="G52" s="4" t="e">
        <f t="shared" si="2"/>
        <v>#N/A</v>
      </c>
      <c r="H52" t="str">
        <f>CONCATENATE("[Filter] Erwerbspause hat stattgefunden: n = ",SUM(K139:K143))</f>
        <v>[Filter] Erwerbspause hat stattgefunden: n = 0</v>
      </c>
    </row>
    <row r="53" spans="1:8" x14ac:dyDescent="0.25">
      <c r="C53" t="s">
        <v>247</v>
      </c>
      <c r="D53" s="3">
        <v>0</v>
      </c>
      <c r="E53" s="2" t="s">
        <v>198</v>
      </c>
      <c r="F53" s="4" t="e">
        <f>SUMPRODUCT((INDEX(Rohdaten!$A$2:$GG$9999,,MATCH(C53,Rohdaten!$1:$1,))&amp;""=D53&amp;"")*(Rohdaten!$A$2:$A$9999&lt;&gt;""))</f>
        <v>#N/A</v>
      </c>
      <c r="G53" s="4" t="str">
        <f t="shared" si="2"/>
        <v/>
      </c>
    </row>
    <row r="54" spans="1:8" x14ac:dyDescent="0.25">
      <c r="C54" t="s">
        <v>247</v>
      </c>
      <c r="D54" s="3">
        <v>1</v>
      </c>
      <c r="E54" s="2" t="s">
        <v>199</v>
      </c>
      <c r="F54" s="4" t="e">
        <f>SUMPRODUCT((INDEX(Rohdaten!$A$2:$GG$9999,,MATCH(C54,Rohdaten!$1:$1,))&amp;""=D54&amp;"")*(Rohdaten!$A$2:$A$9999&lt;&gt;""))</f>
        <v>#N/A</v>
      </c>
      <c r="G54" s="4" t="str">
        <f t="shared" si="2"/>
        <v/>
      </c>
    </row>
    <row r="55" spans="1:8" x14ac:dyDescent="0.25">
      <c r="A55" s="28" t="s">
        <v>182</v>
      </c>
      <c r="B55" s="26" t="s">
        <v>323</v>
      </c>
      <c r="C55" s="27" t="s">
        <v>248</v>
      </c>
      <c r="D55" s="25"/>
      <c r="E55" s="26" t="s">
        <v>48</v>
      </c>
      <c r="F55" s="4" t="e">
        <f>SUMPRODUCT((INDEX(Rohdaten!$A$2:$GG$9999,,MATCH(C55,Rohdaten!$1:$1,))&amp;""=D55&amp;"")*(Rohdaten!$A$2:$A$9999&lt;&gt;""))</f>
        <v>#N/A</v>
      </c>
      <c r="G55" s="4" t="e">
        <f t="shared" si="2"/>
        <v>#N/A</v>
      </c>
    </row>
    <row r="56" spans="1:8" x14ac:dyDescent="0.25">
      <c r="C56" t="s">
        <v>248</v>
      </c>
      <c r="D56" s="3">
        <v>0</v>
      </c>
      <c r="E56" s="2" t="s">
        <v>198</v>
      </c>
      <c r="F56" s="4" t="e">
        <f>SUMPRODUCT((INDEX(Rohdaten!$A$2:$GG$9999,,MATCH(C56,Rohdaten!$1:$1,))&amp;""=D56&amp;"")*(Rohdaten!$A$2:$A$9999&lt;&gt;""))</f>
        <v>#N/A</v>
      </c>
      <c r="G56" s="4" t="str">
        <f t="shared" si="2"/>
        <v/>
      </c>
    </row>
    <row r="57" spans="1:8" x14ac:dyDescent="0.25">
      <c r="C57" t="s">
        <v>248</v>
      </c>
      <c r="D57" s="3">
        <v>1</v>
      </c>
      <c r="E57" s="2" t="s">
        <v>199</v>
      </c>
      <c r="F57" s="4" t="e">
        <f>SUMPRODUCT((INDEX(Rohdaten!$A$2:$GG$9999,,MATCH(C57,Rohdaten!$1:$1,))&amp;""=D57&amp;"")*(Rohdaten!$A$2:$A$9999&lt;&gt;""))</f>
        <v>#N/A</v>
      </c>
      <c r="G57" s="4" t="str">
        <f t="shared" si="2"/>
        <v/>
      </c>
    </row>
    <row r="58" spans="1:8" x14ac:dyDescent="0.25">
      <c r="A58" s="28" t="s">
        <v>200</v>
      </c>
      <c r="B58" s="26" t="s">
        <v>201</v>
      </c>
      <c r="C58" s="27" t="s">
        <v>249</v>
      </c>
      <c r="D58" s="25"/>
      <c r="E58" s="26" t="s">
        <v>48</v>
      </c>
      <c r="F58" s="4" t="e">
        <f>SUMPRODUCT((INDEX(Rohdaten!$A$2:$GG$9999,,MATCH(C58,Rohdaten!$1:$1,))&amp;""=D58&amp;"")*(Rohdaten!$A$2:$A$9999&lt;&gt;""))</f>
        <v>#N/A</v>
      </c>
      <c r="G58" s="4" t="e">
        <f>IF(MATCH(C58,$C:$C,0)=ROW(C58),SUM(F58:F63),"")</f>
        <v>#N/A</v>
      </c>
    </row>
    <row r="59" spans="1:8" x14ac:dyDescent="0.25">
      <c r="C59" t="s">
        <v>249</v>
      </c>
      <c r="D59" s="3">
        <v>1</v>
      </c>
      <c r="E59" s="2" t="s">
        <v>202</v>
      </c>
      <c r="F59" s="4" t="e">
        <f>SUMPRODUCT((INDEX(Rohdaten!$A$2:$GG$9999,,MATCH(C59,Rohdaten!$1:$1,))&amp;""=D59&amp;"")*(Rohdaten!$A$2:$A$9999&lt;&gt;""))</f>
        <v>#N/A</v>
      </c>
      <c r="G59" s="4" t="str">
        <f t="shared" ref="G59:G65" si="3">IF(MATCH(C59,$C:$C,0)=ROW(C59),SUM(F59:F61),"")</f>
        <v/>
      </c>
    </row>
    <row r="60" spans="1:8" x14ac:dyDescent="0.25">
      <c r="C60" t="s">
        <v>249</v>
      </c>
      <c r="D60" s="3">
        <v>2</v>
      </c>
      <c r="E60" s="2" t="s">
        <v>203</v>
      </c>
      <c r="F60" s="4" t="e">
        <f>SUMPRODUCT((INDEX(Rohdaten!$A$2:$GG$9999,,MATCH(C60,Rohdaten!$1:$1,))&amp;""=D60&amp;"")*(Rohdaten!$A$2:$A$9999&lt;&gt;""))</f>
        <v>#N/A</v>
      </c>
      <c r="G60" s="4" t="str">
        <f t="shared" si="3"/>
        <v/>
      </c>
    </row>
    <row r="61" spans="1:8" x14ac:dyDescent="0.25">
      <c r="A61" s="3"/>
      <c r="B61" s="3"/>
      <c r="C61" s="50" t="s">
        <v>249</v>
      </c>
      <c r="D61" s="3">
        <v>3</v>
      </c>
      <c r="E61" s="50" t="s">
        <v>204</v>
      </c>
      <c r="F61" s="4" t="e">
        <f>SUMPRODUCT((INDEX(Rohdaten!$A$2:$GG$9999,,MATCH(C61,Rohdaten!$1:$1,))&amp;""=D61&amp;"")*(Rohdaten!$A$2:$A$9999&lt;&gt;""))</f>
        <v>#N/A</v>
      </c>
      <c r="G61" s="4" t="str">
        <f t="shared" si="3"/>
        <v/>
      </c>
    </row>
    <row r="62" spans="1:8" x14ac:dyDescent="0.25">
      <c r="A62" s="3"/>
      <c r="B62" s="3"/>
      <c r="C62" s="50" t="s">
        <v>249</v>
      </c>
      <c r="D62" s="3">
        <v>4</v>
      </c>
      <c r="E62" s="50" t="s">
        <v>205</v>
      </c>
      <c r="F62" s="4" t="e">
        <f>SUMPRODUCT((INDEX(Rohdaten!$A$2:$GG$9999,,MATCH(C62,Rohdaten!$1:$1,))&amp;""=D62&amp;"")*(Rohdaten!$A$2:$A$9999&lt;&gt;""))</f>
        <v>#N/A</v>
      </c>
      <c r="G62" s="4" t="str">
        <f t="shared" si="3"/>
        <v/>
      </c>
    </row>
    <row r="63" spans="1:8" x14ac:dyDescent="0.25">
      <c r="A63" s="52"/>
      <c r="B63" s="52"/>
      <c r="C63" s="51" t="s">
        <v>249</v>
      </c>
      <c r="D63" s="52">
        <v>5</v>
      </c>
      <c r="E63" s="53" t="s">
        <v>206</v>
      </c>
      <c r="F63" s="4" t="e">
        <f>SUMPRODUCT((INDEX(Rohdaten!$A$2:$GG$9999,,MATCH(C63,Rohdaten!$1:$1,))&amp;""=D63&amp;"")*(Rohdaten!$A$2:$A$9999&lt;&gt;""))</f>
        <v>#N/A</v>
      </c>
      <c r="G63" s="4" t="str">
        <f t="shared" si="3"/>
        <v/>
      </c>
    </row>
    <row r="64" spans="1:8" x14ac:dyDescent="0.25">
      <c r="A64" s="28" t="s">
        <v>231</v>
      </c>
      <c r="B64" s="26" t="s">
        <v>232</v>
      </c>
      <c r="C64" s="27" t="s">
        <v>250</v>
      </c>
      <c r="D64" s="25"/>
      <c r="E64" s="26" t="s">
        <v>48</v>
      </c>
      <c r="F64" s="4" t="e">
        <f>SUMPRODUCT((INDEX(Rohdaten!$A$2:$GG$9999,,MATCH(C64,Rohdaten!$1:$1,))&amp;""=D64&amp;"")*(Rohdaten!$A$2:$A$9999&lt;&gt;""))</f>
        <v>#N/A</v>
      </c>
      <c r="G64" s="4" t="e">
        <f t="shared" si="3"/>
        <v>#N/A</v>
      </c>
    </row>
    <row r="65" spans="1:8" x14ac:dyDescent="0.25">
      <c r="A65" s="52"/>
      <c r="B65" s="52"/>
      <c r="C65" s="51" t="s">
        <v>250</v>
      </c>
      <c r="D65" s="52">
        <v>0</v>
      </c>
      <c r="E65" s="53" t="s">
        <v>198</v>
      </c>
      <c r="F65" s="4" t="e">
        <f>SUMPRODUCT((INDEX(Rohdaten!$A$2:$GG$9999,,MATCH(C65,Rohdaten!$1:$1,))&amp;""=D65&amp;"")*(Rohdaten!$A$2:$A$9999&lt;&gt;""))</f>
        <v>#N/A</v>
      </c>
      <c r="G65" s="4" t="str">
        <f t="shared" si="3"/>
        <v/>
      </c>
    </row>
    <row r="66" spans="1:8" x14ac:dyDescent="0.25">
      <c r="A66" s="52"/>
      <c r="B66" s="52"/>
      <c r="C66" s="51" t="s">
        <v>250</v>
      </c>
      <c r="D66" s="52">
        <v>1</v>
      </c>
      <c r="E66" s="53" t="s">
        <v>199</v>
      </c>
      <c r="F66" s="4" t="e">
        <f>SUMPRODUCT((INDEX(Rohdaten!$A$2:$GG$9999,,MATCH(C66,Rohdaten!$1:$1,))&amp;""=D66&amp;"")*(Rohdaten!$A$2:$A$9999&lt;&gt;""))</f>
        <v>#N/A</v>
      </c>
      <c r="G66" s="4" t="str">
        <f>IF(MATCH(C66,$C:$C,0)=ROW(C66),SUM(F66:F69),"")</f>
        <v/>
      </c>
    </row>
    <row r="67" spans="1:8" x14ac:dyDescent="0.25">
      <c r="A67" s="28" t="s">
        <v>231</v>
      </c>
      <c r="B67" s="26" t="s">
        <v>233</v>
      </c>
      <c r="C67" s="27" t="s">
        <v>251</v>
      </c>
      <c r="D67" s="25"/>
      <c r="E67" s="26" t="s">
        <v>48</v>
      </c>
      <c r="F67" s="4" t="e">
        <f>SUMPRODUCT((INDEX(Rohdaten!$A$2:$GG$9999,,MATCH(C67,Rohdaten!$1:$1,))&amp;""=D67&amp;"")*(Rohdaten!$A$2:$A$9999&lt;&gt;""))</f>
        <v>#N/A</v>
      </c>
      <c r="G67" s="4" t="e">
        <f>IF(MATCH(C67,$C:$C,0)=ROW(C67),SUM(F67:F71),"")</f>
        <v>#N/A</v>
      </c>
      <c r="H67" t="str">
        <f>CONCATENATE("[Filter] Wenn HDL nicht beansprucht: n= ",K65)</f>
        <v xml:space="preserve">[Filter] Wenn HDL nicht beansprucht: n= </v>
      </c>
    </row>
    <row r="68" spans="1:8" x14ac:dyDescent="0.25">
      <c r="A68"/>
      <c r="B68"/>
      <c r="C68" s="51" t="s">
        <v>251</v>
      </c>
      <c r="D68" s="52">
        <v>0</v>
      </c>
      <c r="E68" s="53" t="s">
        <v>348</v>
      </c>
      <c r="F68" s="4" t="e">
        <f>SUMPRODUCT((INDEX(Rohdaten!$A$2:$GG$9999,,MATCH(C68,Rohdaten!$1:$1,))&amp;""=D68&amp;"")*(Rohdaten!$A$2:$A$9999&lt;&gt;""))</f>
        <v>#N/A</v>
      </c>
    </row>
    <row r="69" spans="1:8" x14ac:dyDescent="0.25">
      <c r="A69" s="52"/>
      <c r="B69" s="52"/>
      <c r="C69" s="51" t="s">
        <v>251</v>
      </c>
      <c r="D69" s="52">
        <v>1</v>
      </c>
      <c r="E69" s="53" t="s">
        <v>199</v>
      </c>
      <c r="F69" s="4" t="e">
        <f>SUMPRODUCT((INDEX(Rohdaten!$A$2:$GG$9999,,MATCH(C69,Rohdaten!$1:$1,))&amp;""=D69&amp;"")*(Rohdaten!$A$2:$A$9999&lt;&gt;""))</f>
        <v>#N/A</v>
      </c>
      <c r="G69" s="4" t="str">
        <f>IF(MATCH(C69,$C:$C,0)=ROW(C69),SUM(F69:F71),"")</f>
        <v/>
      </c>
    </row>
    <row r="70" spans="1:8" x14ac:dyDescent="0.25">
      <c r="A70" s="52"/>
      <c r="B70" s="52"/>
      <c r="C70" s="51" t="s">
        <v>251</v>
      </c>
      <c r="D70" s="52">
        <v>2</v>
      </c>
      <c r="E70" s="53" t="s">
        <v>198</v>
      </c>
      <c r="F70" s="4" t="e">
        <f>SUMPRODUCT((INDEX(Rohdaten!$A$2:$GG$9999,,MATCH(C70,Rohdaten!$1:$1,))&amp;""=D70&amp;"")*(Rohdaten!$A$2:$A$9999&lt;&gt;""))</f>
        <v>#N/A</v>
      </c>
      <c r="G70" s="4" t="str">
        <f>IF(MATCH(C70,$C:$C,0)=ROW(C70),SUM(F70:F72),"")</f>
        <v/>
      </c>
    </row>
    <row r="71" spans="1:8" x14ac:dyDescent="0.25">
      <c r="A71" s="52"/>
      <c r="B71" s="52"/>
      <c r="C71" s="51" t="s">
        <v>251</v>
      </c>
      <c r="D71" s="52">
        <v>3</v>
      </c>
      <c r="E71" s="53" t="s">
        <v>234</v>
      </c>
      <c r="F71" s="4" t="e">
        <f>SUMPRODUCT((INDEX(Rohdaten!$A$2:$GG$9999,,MATCH(C71,Rohdaten!$1:$1,))&amp;""=D71&amp;"")*(Rohdaten!$A$2:$A$9999&lt;&gt;""))</f>
        <v>#N/A</v>
      </c>
      <c r="G71" s="4" t="str">
        <f>IF(MATCH(C71,$C:$C,0)=ROW(C71),SUM(F71:F73),"")</f>
        <v/>
      </c>
    </row>
    <row r="72" spans="1:8" x14ac:dyDescent="0.25">
      <c r="A72" s="28" t="s">
        <v>231</v>
      </c>
      <c r="B72" s="26" t="s">
        <v>235</v>
      </c>
      <c r="C72" s="27" t="s">
        <v>252</v>
      </c>
      <c r="D72" s="25"/>
      <c r="E72" s="26" t="s">
        <v>48</v>
      </c>
      <c r="F72" s="4" t="e">
        <f>SUMPRODUCT((INDEX(Rohdaten!$A$2:$GG$9999,,MATCH(C72,Rohdaten!$1:$1,))&amp;""=D72&amp;"")*(Rohdaten!$A$2:$A$9999&lt;&gt;""))</f>
        <v>#N/A</v>
      </c>
      <c r="G72" s="4" t="e">
        <f>IF(MATCH(C72,$C:$C,0)=ROW(C72),SUM(F72:F75),"")</f>
        <v>#N/A</v>
      </c>
    </row>
    <row r="73" spans="1:8" x14ac:dyDescent="0.25">
      <c r="A73" s="52"/>
      <c r="B73" s="52"/>
      <c r="C73" s="51" t="s">
        <v>252</v>
      </c>
      <c r="D73" s="52">
        <v>0</v>
      </c>
      <c r="E73" s="53" t="s">
        <v>198</v>
      </c>
      <c r="F73" s="4" t="e">
        <f>SUMPRODUCT((INDEX(Rohdaten!$A$2:$GG$9999,,MATCH(C73,Rohdaten!$1:$1,))&amp;""=D73&amp;"")*(Rohdaten!$A$2:$A$9999&lt;&gt;""))</f>
        <v>#N/A</v>
      </c>
      <c r="G73" s="4" t="str">
        <f>IF(MATCH(C73,$C:$C,0)=ROW(C73),SUM(F73:F75),"")</f>
        <v/>
      </c>
    </row>
    <row r="74" spans="1:8" x14ac:dyDescent="0.25">
      <c r="A74" s="52"/>
      <c r="B74" s="52"/>
      <c r="C74" s="51" t="s">
        <v>252</v>
      </c>
      <c r="D74" s="52">
        <v>1</v>
      </c>
      <c r="E74" s="53" t="s">
        <v>199</v>
      </c>
      <c r="F74" s="4" t="e">
        <f>SUMPRODUCT((INDEX(Rohdaten!$A$2:$GG$9999,,MATCH(C74,Rohdaten!$1:$1,))&amp;""=D74&amp;"")*(Rohdaten!$A$2:$A$9999&lt;&gt;""))</f>
        <v>#N/A</v>
      </c>
      <c r="G74" s="4" t="str">
        <f>IF(MATCH(C74,$C:$C,0)=ROW(C74),SUM(F74:F76),"")</f>
        <v/>
      </c>
    </row>
    <row r="75" spans="1:8" x14ac:dyDescent="0.25">
      <c r="A75" s="52"/>
      <c r="B75" s="52"/>
      <c r="C75" s="51" t="s">
        <v>252</v>
      </c>
      <c r="D75" s="52">
        <v>2</v>
      </c>
      <c r="E75" s="53" t="s">
        <v>236</v>
      </c>
      <c r="F75" s="4" t="e">
        <f>SUMPRODUCT((INDEX(Rohdaten!$A$2:$GG$9999,,MATCH(C75,Rohdaten!$1:$1,))&amp;""=D75&amp;"")*(Rohdaten!$A$2:$A$9999&lt;&gt;""))</f>
        <v>#N/A</v>
      </c>
      <c r="G75" s="4" t="str">
        <f>IF(MATCH(C75,$C:$C,0)=ROW(C75),SUM(F75:F77),"")</f>
        <v/>
      </c>
    </row>
    <row r="76" spans="1:8" x14ac:dyDescent="0.25">
      <c r="A76" s="28" t="s">
        <v>231</v>
      </c>
      <c r="B76" s="26" t="s">
        <v>237</v>
      </c>
      <c r="C76" s="27" t="s">
        <v>253</v>
      </c>
      <c r="D76" s="25"/>
      <c r="E76" s="26" t="s">
        <v>48</v>
      </c>
      <c r="F76" s="4" t="e">
        <f>SUMPRODUCT((INDEX(Rohdaten!$A$2:$GG$9999,,MATCH(C76,Rohdaten!$1:$1,))&amp;""=D76&amp;"")*(Rohdaten!$A$2:$A$9999&lt;&gt;""))</f>
        <v>#N/A</v>
      </c>
      <c r="G76" s="4" t="e">
        <f>IF(MATCH(C76,$C:$C,0)=ROW(C76),SUM(F76:F79),"")</f>
        <v>#N/A</v>
      </c>
      <c r="H76" t="str">
        <f>CONCATENATE("[Filter] Wenn Partner nicht eingebunden: n= ",K73)</f>
        <v xml:space="preserve">[Filter] Wenn Partner nicht eingebunden: n= </v>
      </c>
    </row>
    <row r="77" spans="1:8" x14ac:dyDescent="0.25">
      <c r="A77" s="52"/>
      <c r="B77" s="52"/>
      <c r="C77" s="51" t="s">
        <v>253</v>
      </c>
      <c r="D77" s="52">
        <v>1</v>
      </c>
      <c r="E77" s="53" t="s">
        <v>199</v>
      </c>
      <c r="F77" s="4" t="e">
        <f>SUMPRODUCT((INDEX(Rohdaten!$A$2:$GG$9999,,MATCH(C77,Rohdaten!$1:$1,))&amp;""=D77&amp;"")*(Rohdaten!$A$2:$A$9999&lt;&gt;""))</f>
        <v>#N/A</v>
      </c>
      <c r="G77" s="4" t="str">
        <f>IF(MATCH(C77,$C:$C,0)=ROW(C77),SUM(F77:F79),"")</f>
        <v/>
      </c>
    </row>
    <row r="78" spans="1:8" x14ac:dyDescent="0.25">
      <c r="A78" s="52"/>
      <c r="B78" s="52"/>
      <c r="C78" s="51" t="s">
        <v>253</v>
      </c>
      <c r="D78" s="52">
        <v>2</v>
      </c>
      <c r="E78" s="53" t="s">
        <v>198</v>
      </c>
      <c r="F78" s="4" t="e">
        <f>SUMPRODUCT((INDEX(Rohdaten!$A$2:$GG$9999,,MATCH(C78,Rohdaten!$1:$1,))&amp;""=D78&amp;"")*(Rohdaten!$A$2:$A$9999&lt;&gt;""))</f>
        <v>#N/A</v>
      </c>
      <c r="G78" s="4" t="str">
        <f>IF(MATCH(C78,$C:$C,0)=ROW(C78),SUM(F78:F80),"")</f>
        <v/>
      </c>
    </row>
    <row r="79" spans="1:8" x14ac:dyDescent="0.25">
      <c r="A79" s="52"/>
      <c r="B79" s="52"/>
      <c r="C79" s="51" t="s">
        <v>253</v>
      </c>
      <c r="D79" s="52">
        <v>3</v>
      </c>
      <c r="E79" s="53" t="s">
        <v>234</v>
      </c>
      <c r="F79" s="4" t="e">
        <f>SUMPRODUCT((INDEX(Rohdaten!$A$2:$GG$9999,,MATCH(C79,Rohdaten!$1:$1,))&amp;""=D79&amp;"")*(Rohdaten!$A$2:$A$9999&lt;&gt;""))</f>
        <v>#N/A</v>
      </c>
      <c r="G79" s="4" t="str">
        <f>IF(MATCH(C79,$C:$C,0)=ROW(C79),SUM(F79:F81),"")</f>
        <v/>
      </c>
    </row>
    <row r="80" spans="1:8" x14ac:dyDescent="0.25">
      <c r="A80" s="28" t="s">
        <v>207</v>
      </c>
      <c r="B80" s="26" t="s">
        <v>208</v>
      </c>
      <c r="C80" s="27" t="s">
        <v>254</v>
      </c>
      <c r="D80" s="25"/>
      <c r="E80" s="25" t="s">
        <v>48</v>
      </c>
      <c r="F80" s="27" t="e">
        <f>SUMPRODUCT((INDEX(Rohdaten!$A$2:$GG$9999,,MATCH(C80,Rohdaten!$1:$1,))&amp;""=D80&amp;"")*(Rohdaten!$A$2:$A$9999&lt;&gt;""))</f>
        <v>#N/A</v>
      </c>
      <c r="G80" s="27" t="e">
        <f>IF(MATCH(C80,$C:$C,0)=ROW(C80),SUM(F80:F101),"")</f>
        <v>#N/A</v>
      </c>
      <c r="H80" s="29" t="s">
        <v>138</v>
      </c>
    </row>
    <row r="81" spans="1:8" x14ac:dyDescent="0.25">
      <c r="A81" s="52"/>
      <c r="B81" s="52"/>
      <c r="C81" s="51" t="s">
        <v>254</v>
      </c>
      <c r="D81" s="52">
        <v>1</v>
      </c>
      <c r="E81" s="53" t="s">
        <v>209</v>
      </c>
      <c r="F81" s="4">
        <f>SUMPRODUCT((ISNUMBER(SEARCH("{"&amp;D81&amp;",",INDEX(Rohdaten!$A$2:$GG$9999,,MATCH(C81,Rohdaten!$1:$1,)))))+(ISNUMBER(SEARCH(","&amp;D81&amp;",",INDEX(Rohdaten!$A$2:$GG$9999,,MATCH(C81,Rohdaten!$1:$1,)))))*1)</f>
        <v>0</v>
      </c>
      <c r="H81" t="e">
        <f>CONCATENATE(A80," n=",G80)</f>
        <v>#N/A</v>
      </c>
    </row>
    <row r="82" spans="1:8" x14ac:dyDescent="0.25">
      <c r="A82" s="54"/>
      <c r="B82" s="54"/>
      <c r="C82" s="51" t="s">
        <v>254</v>
      </c>
      <c r="D82" s="52">
        <v>10</v>
      </c>
      <c r="E82" s="53" t="s">
        <v>210</v>
      </c>
      <c r="F82" s="4">
        <f>SUMPRODUCT((ISNUMBER(SEARCH("{"&amp;D82&amp;",",INDEX(Rohdaten!$A$2:$GG$9999,,MATCH(C82,Rohdaten!$1:$1,)))))+(ISNUMBER(SEARCH(","&amp;D82&amp;",",INDEX(Rohdaten!$A$2:$GG$9999,,MATCH(C82,Rohdaten!$1:$1,)))))*1)</f>
        <v>0</v>
      </c>
    </row>
    <row r="83" spans="1:8" x14ac:dyDescent="0.25">
      <c r="A83" s="52"/>
      <c r="B83" s="52"/>
      <c r="C83" s="51" t="s">
        <v>254</v>
      </c>
      <c r="D83" s="52">
        <v>11</v>
      </c>
      <c r="E83" s="53" t="s">
        <v>211</v>
      </c>
      <c r="F83" s="4">
        <f>SUMPRODUCT((ISNUMBER(SEARCH("{"&amp;D83&amp;",",INDEX(Rohdaten!$A$2:$GG$9999,,MATCH(C83,Rohdaten!$1:$1,)))))+(ISNUMBER(SEARCH(","&amp;D83&amp;",",INDEX(Rohdaten!$A$2:$GG$9999,,MATCH(C83,Rohdaten!$1:$1,)))))*1)</f>
        <v>0</v>
      </c>
    </row>
    <row r="84" spans="1:8" x14ac:dyDescent="0.25">
      <c r="A84" s="52"/>
      <c r="B84" s="52"/>
      <c r="C84" s="51" t="s">
        <v>254</v>
      </c>
      <c r="D84" s="52">
        <v>12</v>
      </c>
      <c r="E84" s="53" t="s">
        <v>212</v>
      </c>
      <c r="F84" s="4">
        <f>SUMPRODUCT((ISNUMBER(SEARCH("{"&amp;D84&amp;",",INDEX(Rohdaten!$A$2:$GG$9999,,MATCH(C84,Rohdaten!$1:$1,)))))+(ISNUMBER(SEARCH(","&amp;D84&amp;",",INDEX(Rohdaten!$A$2:$GG$9999,,MATCH(C84,Rohdaten!$1:$1,)))))*1)</f>
        <v>0</v>
      </c>
    </row>
    <row r="85" spans="1:8" x14ac:dyDescent="0.25">
      <c r="A85" s="52"/>
      <c r="B85" s="52"/>
      <c r="C85" s="51" t="s">
        <v>254</v>
      </c>
      <c r="D85" s="52">
        <v>13</v>
      </c>
      <c r="E85" s="53" t="s">
        <v>213</v>
      </c>
      <c r="F85" s="4">
        <f>SUMPRODUCT((ISNUMBER(SEARCH("{"&amp;D85&amp;",",INDEX(Rohdaten!$A$2:$GG$9999,,MATCH(C85,Rohdaten!$1:$1,)))))+(ISNUMBER(SEARCH(","&amp;D85&amp;",",INDEX(Rohdaten!$A$2:$GG$9999,,MATCH(C85,Rohdaten!$1:$1,)))))*1)</f>
        <v>0</v>
      </c>
    </row>
    <row r="86" spans="1:8" x14ac:dyDescent="0.25">
      <c r="A86" s="52"/>
      <c r="B86" s="52"/>
      <c r="C86" s="51" t="s">
        <v>254</v>
      </c>
      <c r="D86" s="52">
        <v>14</v>
      </c>
      <c r="E86" s="53" t="s">
        <v>214</v>
      </c>
      <c r="F86" s="4">
        <f>SUMPRODUCT((ISNUMBER(SEARCH("{"&amp;D86&amp;",",INDEX(Rohdaten!$A$2:$GG$9999,,MATCH(C86,Rohdaten!$1:$1,)))))+(ISNUMBER(SEARCH(","&amp;D86&amp;",",INDEX(Rohdaten!$A$2:$GG$9999,,MATCH(C86,Rohdaten!$1:$1,)))))*1)</f>
        <v>0</v>
      </c>
    </row>
    <row r="87" spans="1:8" x14ac:dyDescent="0.25">
      <c r="A87" s="52"/>
      <c r="B87" s="52"/>
      <c r="C87" s="51" t="s">
        <v>254</v>
      </c>
      <c r="D87" s="52">
        <v>15</v>
      </c>
      <c r="E87" s="53" t="s">
        <v>215</v>
      </c>
      <c r="F87" s="4">
        <f>SUMPRODUCT((ISNUMBER(SEARCH("{"&amp;D87&amp;",",INDEX(Rohdaten!$A$2:$GG$9999,,MATCH(C87,Rohdaten!$1:$1,)))))+(ISNUMBER(SEARCH(","&amp;D87&amp;",",INDEX(Rohdaten!$A$2:$GG$9999,,MATCH(C87,Rohdaten!$1:$1,)))))*1)</f>
        <v>0</v>
      </c>
    </row>
    <row r="88" spans="1:8" x14ac:dyDescent="0.25">
      <c r="A88" s="52"/>
      <c r="B88" s="52"/>
      <c r="C88" s="51" t="s">
        <v>254</v>
      </c>
      <c r="D88" s="52">
        <v>16</v>
      </c>
      <c r="E88" s="53" t="s">
        <v>216</v>
      </c>
      <c r="F88" s="4">
        <f>SUMPRODUCT((ISNUMBER(SEARCH("{"&amp;D88&amp;",",INDEX(Rohdaten!$A$2:$GG$9999,,MATCH(C88,Rohdaten!$1:$1,)))))+(ISNUMBER(SEARCH(","&amp;D88&amp;",",INDEX(Rohdaten!$A$2:$GG$9999,,MATCH(C88,Rohdaten!$1:$1,)))))*1)</f>
        <v>0</v>
      </c>
    </row>
    <row r="89" spans="1:8" x14ac:dyDescent="0.25">
      <c r="A89" s="52"/>
      <c r="B89" s="52"/>
      <c r="C89" s="51" t="s">
        <v>254</v>
      </c>
      <c r="D89" s="52">
        <v>17</v>
      </c>
      <c r="E89" s="53" t="s">
        <v>217</v>
      </c>
      <c r="F89" s="4">
        <f>SUMPRODUCT((ISNUMBER(SEARCH("{"&amp;D89&amp;",",INDEX(Rohdaten!$A$2:$GG$9999,,MATCH(C89,Rohdaten!$1:$1,)))))+(ISNUMBER(SEARCH(","&amp;D89&amp;",",INDEX(Rohdaten!$A$2:$GG$9999,,MATCH(C89,Rohdaten!$1:$1,)))))*1)</f>
        <v>0</v>
      </c>
    </row>
    <row r="90" spans="1:8" x14ac:dyDescent="0.25">
      <c r="A90" s="52"/>
      <c r="B90" s="52"/>
      <c r="C90" s="51" t="s">
        <v>254</v>
      </c>
      <c r="D90" s="52">
        <v>18</v>
      </c>
      <c r="E90" s="53" t="s">
        <v>218</v>
      </c>
      <c r="F90" s="4">
        <f>SUMPRODUCT((ISNUMBER(SEARCH("{"&amp;D90&amp;",",INDEX(Rohdaten!$A$2:$GG$9999,,MATCH(C90,Rohdaten!$1:$1,)))))+(ISNUMBER(SEARCH(","&amp;D90&amp;",",INDEX(Rohdaten!$A$2:$GG$9999,,MATCH(C90,Rohdaten!$1:$1,)))))*1)</f>
        <v>0</v>
      </c>
    </row>
    <row r="91" spans="1:8" x14ac:dyDescent="0.25">
      <c r="A91" s="52"/>
      <c r="B91" s="52"/>
      <c r="C91" s="51" t="s">
        <v>254</v>
      </c>
      <c r="D91" s="52">
        <v>19</v>
      </c>
      <c r="E91" s="53" t="s">
        <v>219</v>
      </c>
      <c r="F91" s="4">
        <f>SUMPRODUCT((ISNUMBER(SEARCH("{"&amp;D91&amp;",",INDEX(Rohdaten!$A$2:$GG$9999,,MATCH(C91,Rohdaten!$1:$1,)))))+(ISNUMBER(SEARCH(","&amp;D91&amp;",",INDEX(Rohdaten!$A$2:$GG$9999,,MATCH(C91,Rohdaten!$1:$1,)))))*1)</f>
        <v>0</v>
      </c>
    </row>
    <row r="92" spans="1:8" x14ac:dyDescent="0.25">
      <c r="A92" s="52"/>
      <c r="B92" s="52"/>
      <c r="C92" s="51" t="s">
        <v>254</v>
      </c>
      <c r="D92" s="52">
        <v>2</v>
      </c>
      <c r="E92" s="53" t="s">
        <v>220</v>
      </c>
      <c r="F92" s="4">
        <f>SUMPRODUCT((ISNUMBER(SEARCH("{"&amp;D92&amp;",",INDEX(Rohdaten!$A$2:$GG$9999,,MATCH(C92,Rohdaten!$1:$1,)))))+(ISNUMBER(SEARCH(","&amp;D92&amp;",",INDEX(Rohdaten!$A$2:$GG$9999,,MATCH(C92,Rohdaten!$1:$1,)))))*1)</f>
        <v>0</v>
      </c>
    </row>
    <row r="93" spans="1:8" x14ac:dyDescent="0.25">
      <c r="A93" s="52"/>
      <c r="B93" s="52"/>
      <c r="C93" s="51" t="s">
        <v>254</v>
      </c>
      <c r="D93" s="52">
        <v>20</v>
      </c>
      <c r="E93" s="53" t="s">
        <v>221</v>
      </c>
      <c r="F93" s="4">
        <f>SUMPRODUCT((ISNUMBER(SEARCH("{"&amp;D93&amp;",",INDEX(Rohdaten!$A$2:$GG$9999,,MATCH(C93,Rohdaten!$1:$1,)))))+(ISNUMBER(SEARCH(","&amp;D93&amp;",",INDEX(Rohdaten!$A$2:$GG$9999,,MATCH(C93,Rohdaten!$1:$1,)))))*1)</f>
        <v>0</v>
      </c>
    </row>
    <row r="94" spans="1:8" x14ac:dyDescent="0.25">
      <c r="A94" s="52"/>
      <c r="B94" s="52"/>
      <c r="C94" s="51" t="s">
        <v>254</v>
      </c>
      <c r="D94" s="52">
        <v>21</v>
      </c>
      <c r="E94" s="53" t="s">
        <v>222</v>
      </c>
      <c r="F94" s="4">
        <f>SUMPRODUCT((ISNUMBER(SEARCH("{"&amp;D94&amp;",",INDEX(Rohdaten!$A$2:$GG$9999,,MATCH(C94,Rohdaten!$1:$1,)))))+(ISNUMBER(SEARCH(","&amp;D94&amp;",",INDEX(Rohdaten!$A$2:$GG$9999,,MATCH(C94,Rohdaten!$1:$1,)))))*1)</f>
        <v>0</v>
      </c>
    </row>
    <row r="95" spans="1:8" x14ac:dyDescent="0.25">
      <c r="A95" s="52"/>
      <c r="B95" s="52"/>
      <c r="C95" s="51" t="s">
        <v>254</v>
      </c>
      <c r="D95" s="52">
        <v>3</v>
      </c>
      <c r="E95" s="53" t="s">
        <v>223</v>
      </c>
      <c r="F95" s="4">
        <f>SUMPRODUCT((ISNUMBER(SEARCH("{"&amp;D95&amp;",",INDEX(Rohdaten!$A$2:$GG$9999,,MATCH(C95,Rohdaten!$1:$1,)))))+(ISNUMBER(SEARCH(","&amp;D95&amp;",",INDEX(Rohdaten!$A$2:$GG$9999,,MATCH(C95,Rohdaten!$1:$1,)))))*1)</f>
        <v>0</v>
      </c>
    </row>
    <row r="96" spans="1:8" x14ac:dyDescent="0.25">
      <c r="A96" s="52"/>
      <c r="B96" s="52"/>
      <c r="C96" s="51" t="s">
        <v>254</v>
      </c>
      <c r="D96" s="52">
        <v>4</v>
      </c>
      <c r="E96" s="53" t="s">
        <v>224</v>
      </c>
      <c r="F96" s="4">
        <f>SUMPRODUCT((ISNUMBER(SEARCH("{"&amp;D96&amp;",",INDEX(Rohdaten!$A$2:$GG$9999,,MATCH(C96,Rohdaten!$1:$1,)))))+(ISNUMBER(SEARCH(","&amp;D96&amp;",",INDEX(Rohdaten!$A$2:$GG$9999,,MATCH(C96,Rohdaten!$1:$1,)))))*1)</f>
        <v>0</v>
      </c>
    </row>
    <row r="97" spans="1:8" x14ac:dyDescent="0.25">
      <c r="A97" s="52"/>
      <c r="B97" s="52"/>
      <c r="C97" s="51" t="s">
        <v>254</v>
      </c>
      <c r="D97" s="52">
        <v>5</v>
      </c>
      <c r="E97" s="53" t="s">
        <v>225</v>
      </c>
      <c r="F97" s="4">
        <f>SUMPRODUCT((ISNUMBER(SEARCH("{"&amp;D97&amp;",",INDEX(Rohdaten!$A$2:$GG$9999,,MATCH(C97,Rohdaten!$1:$1,)))))+(ISNUMBER(SEARCH(","&amp;D97&amp;",",INDEX(Rohdaten!$A$2:$GG$9999,,MATCH(C97,Rohdaten!$1:$1,)))))*1)</f>
        <v>0</v>
      </c>
    </row>
    <row r="98" spans="1:8" x14ac:dyDescent="0.25">
      <c r="A98" s="52"/>
      <c r="B98" s="52"/>
      <c r="C98" s="51" t="s">
        <v>254</v>
      </c>
      <c r="D98" s="52">
        <v>6</v>
      </c>
      <c r="E98" s="53" t="s">
        <v>226</v>
      </c>
      <c r="F98" s="4">
        <f>SUMPRODUCT((ISNUMBER(SEARCH("{"&amp;D98&amp;",",INDEX(Rohdaten!$A$2:$GG$9999,,MATCH(C98,Rohdaten!$1:$1,)))))+(ISNUMBER(SEARCH(","&amp;D98&amp;",",INDEX(Rohdaten!$A$2:$GG$9999,,MATCH(C98,Rohdaten!$1:$1,)))))*1)</f>
        <v>0</v>
      </c>
    </row>
    <row r="99" spans="1:8" x14ac:dyDescent="0.25">
      <c r="A99" s="52"/>
      <c r="B99" s="52"/>
      <c r="C99" s="51" t="s">
        <v>254</v>
      </c>
      <c r="D99" s="52">
        <v>7</v>
      </c>
      <c r="E99" s="53" t="s">
        <v>227</v>
      </c>
      <c r="F99" s="4">
        <f>SUMPRODUCT((ISNUMBER(SEARCH("{"&amp;D99&amp;",",INDEX(Rohdaten!$A$2:$GG$9999,,MATCH(C99,Rohdaten!$1:$1,)))))+(ISNUMBER(SEARCH(","&amp;D99&amp;",",INDEX(Rohdaten!$A$2:$GG$9999,,MATCH(C99,Rohdaten!$1:$1,)))))*1)</f>
        <v>0</v>
      </c>
    </row>
    <row r="100" spans="1:8" x14ac:dyDescent="0.25">
      <c r="A100" s="52"/>
      <c r="B100" s="52"/>
      <c r="C100" s="51" t="s">
        <v>254</v>
      </c>
      <c r="D100" s="52">
        <v>8</v>
      </c>
      <c r="E100" s="53" t="s">
        <v>228</v>
      </c>
      <c r="F100" s="4">
        <f>SUMPRODUCT((ISNUMBER(SEARCH("{"&amp;D100&amp;",",INDEX(Rohdaten!$A$2:$GG$9999,,MATCH(C100,Rohdaten!$1:$1,)))))+(ISNUMBER(SEARCH(","&amp;D100&amp;",",INDEX(Rohdaten!$A$2:$GG$9999,,MATCH(C100,Rohdaten!$1:$1,)))))*1)</f>
        <v>0</v>
      </c>
    </row>
    <row r="101" spans="1:8" x14ac:dyDescent="0.25">
      <c r="A101" s="52"/>
      <c r="B101" s="52"/>
      <c r="C101" s="51" t="s">
        <v>254</v>
      </c>
      <c r="D101" s="52">
        <v>9</v>
      </c>
      <c r="E101" s="53" t="s">
        <v>229</v>
      </c>
      <c r="F101" s="4">
        <f>SUMPRODUCT((ISNUMBER(SEARCH("{"&amp;D101&amp;",",INDEX(Rohdaten!$A$2:$GG$9999,,MATCH(C101,Rohdaten!$1:$1,)))))+(ISNUMBER(SEARCH(","&amp;D101&amp;",",INDEX(Rohdaten!$A$2:$GG$9999,,MATCH(C101,Rohdaten!$1:$1,)))))*1)</f>
        <v>0</v>
      </c>
    </row>
    <row r="102" spans="1:8" x14ac:dyDescent="0.25">
      <c r="A102" s="28" t="s">
        <v>230</v>
      </c>
      <c r="B102" s="26"/>
      <c r="C102" s="27" t="s">
        <v>255</v>
      </c>
      <c r="D102" s="25"/>
      <c r="E102" s="25" t="s">
        <v>48</v>
      </c>
      <c r="F102" s="27" t="e">
        <f>SUMPRODUCT((INDEX(Rohdaten!$A$2:$GG$9999,,MATCH(C102,Rohdaten!$1:$1,))&amp;""=D102&amp;"")*(Rohdaten!$A$2:$A$9999&lt;&gt;""))</f>
        <v>#N/A</v>
      </c>
      <c r="G102" s="27" t="e">
        <f>IF(MATCH(C102,$C:$C,0)=ROW(C102),SUM(F102:F123),"")</f>
        <v>#N/A</v>
      </c>
      <c r="H102" s="29" t="s">
        <v>138</v>
      </c>
    </row>
    <row r="103" spans="1:8" x14ac:dyDescent="0.25">
      <c r="A103" s="52"/>
      <c r="B103" s="52"/>
      <c r="C103" s="51" t="s">
        <v>255</v>
      </c>
      <c r="D103" s="52">
        <v>1</v>
      </c>
      <c r="E103" s="53" t="s">
        <v>209</v>
      </c>
      <c r="F103" s="4">
        <f>SUMPRODUCT((ISNUMBER(SEARCH("{"&amp;D103&amp;",",INDEX(Rohdaten!$A$2:$GG$9999,,MATCH(C103,Rohdaten!$1:$1,)))))+(ISNUMBER(SEARCH(","&amp;D103&amp;",",INDEX(Rohdaten!$A$2:$GG$9999,,MATCH(C103,Rohdaten!$1:$1,)))))*1)</f>
        <v>0</v>
      </c>
      <c r="H103" t="e">
        <f>CONCATENATE(A102," n=",G102)</f>
        <v>#N/A</v>
      </c>
    </row>
    <row r="104" spans="1:8" x14ac:dyDescent="0.25">
      <c r="A104" s="54"/>
      <c r="B104" s="54"/>
      <c r="C104" s="51" t="s">
        <v>255</v>
      </c>
      <c r="D104" s="52">
        <v>10</v>
      </c>
      <c r="E104" s="53" t="s">
        <v>210</v>
      </c>
      <c r="F104" s="4">
        <f>SUMPRODUCT((ISNUMBER(SEARCH("{"&amp;D104&amp;",",INDEX(Rohdaten!$A$2:$GG$9999,,MATCH(C104,Rohdaten!$1:$1,)))))+(ISNUMBER(SEARCH(","&amp;D104&amp;",",INDEX(Rohdaten!$A$2:$GG$9999,,MATCH(C104,Rohdaten!$1:$1,)))))*1)</f>
        <v>0</v>
      </c>
    </row>
    <row r="105" spans="1:8" x14ac:dyDescent="0.25">
      <c r="A105" s="52"/>
      <c r="B105" s="52"/>
      <c r="C105" s="51" t="s">
        <v>255</v>
      </c>
      <c r="D105" s="52">
        <v>11</v>
      </c>
      <c r="E105" s="53" t="s">
        <v>211</v>
      </c>
      <c r="F105" s="4">
        <f>SUMPRODUCT((ISNUMBER(SEARCH("{"&amp;D105&amp;",",INDEX(Rohdaten!$A$2:$GG$9999,,MATCH(C105,Rohdaten!$1:$1,)))))+(ISNUMBER(SEARCH(","&amp;D105&amp;",",INDEX(Rohdaten!$A$2:$GG$9999,,MATCH(C105,Rohdaten!$1:$1,)))))*1)</f>
        <v>0</v>
      </c>
    </row>
    <row r="106" spans="1:8" x14ac:dyDescent="0.25">
      <c r="A106" s="52"/>
      <c r="B106" s="52"/>
      <c r="C106" s="51" t="s">
        <v>255</v>
      </c>
      <c r="D106" s="52">
        <v>12</v>
      </c>
      <c r="E106" s="53" t="s">
        <v>212</v>
      </c>
      <c r="F106" s="4">
        <f>SUMPRODUCT((ISNUMBER(SEARCH("{"&amp;D106&amp;",",INDEX(Rohdaten!$A$2:$GG$9999,,MATCH(C106,Rohdaten!$1:$1,)))))+(ISNUMBER(SEARCH(","&amp;D106&amp;",",INDEX(Rohdaten!$A$2:$GG$9999,,MATCH(C106,Rohdaten!$1:$1,)))))*1)</f>
        <v>0</v>
      </c>
    </row>
    <row r="107" spans="1:8" x14ac:dyDescent="0.25">
      <c r="A107" s="52"/>
      <c r="B107" s="52"/>
      <c r="C107" s="51" t="s">
        <v>255</v>
      </c>
      <c r="D107" s="52">
        <v>13</v>
      </c>
      <c r="E107" s="53" t="s">
        <v>213</v>
      </c>
      <c r="F107" s="4">
        <f>SUMPRODUCT((ISNUMBER(SEARCH("{"&amp;D107&amp;",",INDEX(Rohdaten!$A$2:$GG$9999,,MATCH(C107,Rohdaten!$1:$1,)))))+(ISNUMBER(SEARCH(","&amp;D107&amp;",",INDEX(Rohdaten!$A$2:$GG$9999,,MATCH(C107,Rohdaten!$1:$1,)))))*1)</f>
        <v>0</v>
      </c>
    </row>
    <row r="108" spans="1:8" x14ac:dyDescent="0.25">
      <c r="A108" s="52"/>
      <c r="B108" s="52"/>
      <c r="C108" s="51" t="s">
        <v>255</v>
      </c>
      <c r="D108" s="52">
        <v>14</v>
      </c>
      <c r="E108" s="53" t="s">
        <v>214</v>
      </c>
      <c r="F108" s="4">
        <f>SUMPRODUCT((ISNUMBER(SEARCH("{"&amp;D108&amp;",",INDEX(Rohdaten!$A$2:$GG$9999,,MATCH(C108,Rohdaten!$1:$1,)))))+(ISNUMBER(SEARCH(","&amp;D108&amp;",",INDEX(Rohdaten!$A$2:$GG$9999,,MATCH(C108,Rohdaten!$1:$1,)))))*1)</f>
        <v>0</v>
      </c>
    </row>
    <row r="109" spans="1:8" x14ac:dyDescent="0.25">
      <c r="A109" s="52"/>
      <c r="B109" s="52"/>
      <c r="C109" s="51" t="s">
        <v>255</v>
      </c>
      <c r="D109" s="52">
        <v>15</v>
      </c>
      <c r="E109" s="53" t="s">
        <v>215</v>
      </c>
      <c r="F109" s="4">
        <f>SUMPRODUCT((ISNUMBER(SEARCH("{"&amp;D109&amp;",",INDEX(Rohdaten!$A$2:$GG$9999,,MATCH(C109,Rohdaten!$1:$1,)))))+(ISNUMBER(SEARCH(","&amp;D109&amp;",",INDEX(Rohdaten!$A$2:$GG$9999,,MATCH(C109,Rohdaten!$1:$1,)))))*1)</f>
        <v>0</v>
      </c>
    </row>
    <row r="110" spans="1:8" x14ac:dyDescent="0.25">
      <c r="A110" s="52"/>
      <c r="B110" s="52"/>
      <c r="C110" s="51" t="s">
        <v>255</v>
      </c>
      <c r="D110" s="52">
        <v>16</v>
      </c>
      <c r="E110" s="53" t="s">
        <v>216</v>
      </c>
      <c r="F110" s="4">
        <f>SUMPRODUCT((ISNUMBER(SEARCH("{"&amp;D110&amp;",",INDEX(Rohdaten!$A$2:$GG$9999,,MATCH(C110,Rohdaten!$1:$1,)))))+(ISNUMBER(SEARCH(","&amp;D110&amp;",",INDEX(Rohdaten!$A$2:$GG$9999,,MATCH(C110,Rohdaten!$1:$1,)))))*1)</f>
        <v>0</v>
      </c>
    </row>
    <row r="111" spans="1:8" x14ac:dyDescent="0.25">
      <c r="A111" s="52"/>
      <c r="B111" s="52"/>
      <c r="C111" s="51" t="s">
        <v>255</v>
      </c>
      <c r="D111" s="52">
        <v>17</v>
      </c>
      <c r="E111" s="53" t="s">
        <v>217</v>
      </c>
      <c r="F111" s="4">
        <f>SUMPRODUCT((ISNUMBER(SEARCH("{"&amp;D111&amp;",",INDEX(Rohdaten!$A$2:$GG$9999,,MATCH(C111,Rohdaten!$1:$1,)))))+(ISNUMBER(SEARCH(","&amp;D111&amp;",",INDEX(Rohdaten!$A$2:$GG$9999,,MATCH(C111,Rohdaten!$1:$1,)))))*1)</f>
        <v>0</v>
      </c>
    </row>
    <row r="112" spans="1:8" x14ac:dyDescent="0.25">
      <c r="A112" s="52"/>
      <c r="B112" s="52"/>
      <c r="C112" s="51" t="s">
        <v>255</v>
      </c>
      <c r="D112" s="52">
        <v>18</v>
      </c>
      <c r="E112" s="53" t="s">
        <v>218</v>
      </c>
      <c r="F112" s="4">
        <f>SUMPRODUCT((ISNUMBER(SEARCH("{"&amp;D112&amp;",",INDEX(Rohdaten!$A$2:$GG$9999,,MATCH(C112,Rohdaten!$1:$1,)))))+(ISNUMBER(SEARCH(","&amp;D112&amp;",",INDEX(Rohdaten!$A$2:$GG$9999,,MATCH(C112,Rohdaten!$1:$1,)))))*1)</f>
        <v>0</v>
      </c>
    </row>
    <row r="113" spans="1:8" x14ac:dyDescent="0.25">
      <c r="A113" s="52"/>
      <c r="B113" s="52"/>
      <c r="C113" s="51" t="s">
        <v>255</v>
      </c>
      <c r="D113" s="52">
        <v>19</v>
      </c>
      <c r="E113" s="53" t="s">
        <v>219</v>
      </c>
      <c r="F113" s="4">
        <f>SUMPRODUCT((ISNUMBER(SEARCH("{"&amp;D113&amp;",",INDEX(Rohdaten!$A$2:$GG$9999,,MATCH(C113,Rohdaten!$1:$1,)))))+(ISNUMBER(SEARCH(","&amp;D113&amp;",",INDEX(Rohdaten!$A$2:$GG$9999,,MATCH(C113,Rohdaten!$1:$1,)))))*1)</f>
        <v>0</v>
      </c>
    </row>
    <row r="114" spans="1:8" x14ac:dyDescent="0.25">
      <c r="A114" s="52"/>
      <c r="B114" s="52"/>
      <c r="C114" s="51" t="s">
        <v>255</v>
      </c>
      <c r="D114" s="52">
        <v>2</v>
      </c>
      <c r="E114" s="53" t="s">
        <v>220</v>
      </c>
      <c r="F114" s="4">
        <f>SUMPRODUCT((ISNUMBER(SEARCH("{"&amp;D114&amp;",",INDEX(Rohdaten!$A$2:$GG$9999,,MATCH(C114,Rohdaten!$1:$1,)))))+(ISNUMBER(SEARCH(","&amp;D114&amp;",",INDEX(Rohdaten!$A$2:$GG$9999,,MATCH(C114,Rohdaten!$1:$1,)))))*1)</f>
        <v>0</v>
      </c>
    </row>
    <row r="115" spans="1:8" x14ac:dyDescent="0.25">
      <c r="A115" s="52"/>
      <c r="B115" s="52"/>
      <c r="C115" s="51" t="s">
        <v>255</v>
      </c>
      <c r="D115" s="52">
        <v>20</v>
      </c>
      <c r="E115" s="53" t="s">
        <v>221</v>
      </c>
      <c r="F115" s="4">
        <f>SUMPRODUCT((ISNUMBER(SEARCH("{"&amp;D115&amp;",",INDEX(Rohdaten!$A$2:$GG$9999,,MATCH(C115,Rohdaten!$1:$1,)))))+(ISNUMBER(SEARCH(","&amp;D115&amp;",",INDEX(Rohdaten!$A$2:$GG$9999,,MATCH(C115,Rohdaten!$1:$1,)))))*1)</f>
        <v>0</v>
      </c>
    </row>
    <row r="116" spans="1:8" x14ac:dyDescent="0.25">
      <c r="A116" s="52"/>
      <c r="B116" s="52"/>
      <c r="C116" s="51" t="s">
        <v>255</v>
      </c>
      <c r="D116" s="52">
        <v>21</v>
      </c>
      <c r="E116" s="53" t="s">
        <v>222</v>
      </c>
      <c r="F116" s="4">
        <f>SUMPRODUCT((ISNUMBER(SEARCH("{"&amp;D116&amp;",",INDEX(Rohdaten!$A$2:$GG$9999,,MATCH(C116,Rohdaten!$1:$1,)))))+(ISNUMBER(SEARCH(","&amp;D116&amp;",",INDEX(Rohdaten!$A$2:$GG$9999,,MATCH(C116,Rohdaten!$1:$1,)))))*1)</f>
        <v>0</v>
      </c>
    </row>
    <row r="117" spans="1:8" x14ac:dyDescent="0.25">
      <c r="A117" s="52"/>
      <c r="B117" s="52"/>
      <c r="C117" s="51" t="s">
        <v>255</v>
      </c>
      <c r="D117" s="52">
        <v>3</v>
      </c>
      <c r="E117" s="53" t="s">
        <v>223</v>
      </c>
      <c r="F117" s="4">
        <f>SUMPRODUCT((ISNUMBER(SEARCH("{"&amp;D117&amp;",",INDEX(Rohdaten!$A$2:$GG$9999,,MATCH(C117,Rohdaten!$1:$1,)))))+(ISNUMBER(SEARCH(","&amp;D117&amp;",",INDEX(Rohdaten!$A$2:$GG$9999,,MATCH(C117,Rohdaten!$1:$1,)))))*1)</f>
        <v>0</v>
      </c>
    </row>
    <row r="118" spans="1:8" x14ac:dyDescent="0.25">
      <c r="A118" s="52"/>
      <c r="B118" s="52"/>
      <c r="C118" s="51" t="s">
        <v>255</v>
      </c>
      <c r="D118" s="52">
        <v>4</v>
      </c>
      <c r="E118" s="53" t="s">
        <v>224</v>
      </c>
      <c r="F118" s="4">
        <f>SUMPRODUCT((ISNUMBER(SEARCH("{"&amp;D118&amp;",",INDEX(Rohdaten!$A$2:$GG$9999,,MATCH(C118,Rohdaten!$1:$1,)))))+(ISNUMBER(SEARCH(","&amp;D118&amp;",",INDEX(Rohdaten!$A$2:$GG$9999,,MATCH(C118,Rohdaten!$1:$1,)))))*1)</f>
        <v>0</v>
      </c>
    </row>
    <row r="119" spans="1:8" x14ac:dyDescent="0.25">
      <c r="A119" s="52"/>
      <c r="B119" s="52"/>
      <c r="C119" s="51" t="s">
        <v>255</v>
      </c>
      <c r="D119" s="52">
        <v>5</v>
      </c>
      <c r="E119" s="53" t="s">
        <v>225</v>
      </c>
      <c r="F119" s="4">
        <f>SUMPRODUCT((ISNUMBER(SEARCH("{"&amp;D119&amp;",",INDEX(Rohdaten!$A$2:$GG$9999,,MATCH(C119,Rohdaten!$1:$1,)))))+(ISNUMBER(SEARCH(","&amp;D119&amp;",",INDEX(Rohdaten!$A$2:$GG$9999,,MATCH(C119,Rohdaten!$1:$1,)))))*1)</f>
        <v>0</v>
      </c>
    </row>
    <row r="120" spans="1:8" x14ac:dyDescent="0.25">
      <c r="A120" s="52"/>
      <c r="B120" s="52"/>
      <c r="C120" s="51" t="s">
        <v>255</v>
      </c>
      <c r="D120" s="52">
        <v>6</v>
      </c>
      <c r="E120" s="53" t="s">
        <v>226</v>
      </c>
      <c r="F120" s="4">
        <f>SUMPRODUCT((ISNUMBER(SEARCH("{"&amp;D120&amp;",",INDEX(Rohdaten!$A$2:$GG$9999,,MATCH(C120,Rohdaten!$1:$1,)))))+(ISNUMBER(SEARCH(","&amp;D120&amp;",",INDEX(Rohdaten!$A$2:$GG$9999,,MATCH(C120,Rohdaten!$1:$1,)))))*1)</f>
        <v>0</v>
      </c>
    </row>
    <row r="121" spans="1:8" x14ac:dyDescent="0.25">
      <c r="A121" s="52"/>
      <c r="B121" s="52"/>
      <c r="C121" s="51" t="s">
        <v>255</v>
      </c>
      <c r="D121" s="52">
        <v>7</v>
      </c>
      <c r="E121" s="53" t="s">
        <v>227</v>
      </c>
      <c r="F121" s="4">
        <f>SUMPRODUCT((ISNUMBER(SEARCH("{"&amp;D121&amp;",",INDEX(Rohdaten!$A$2:$GG$9999,,MATCH(C121,Rohdaten!$1:$1,)))))+(ISNUMBER(SEARCH(","&amp;D121&amp;",",INDEX(Rohdaten!$A$2:$GG$9999,,MATCH(C121,Rohdaten!$1:$1,)))))*1)</f>
        <v>0</v>
      </c>
    </row>
    <row r="122" spans="1:8" x14ac:dyDescent="0.25">
      <c r="A122" s="52"/>
      <c r="B122" s="52"/>
      <c r="C122" s="51" t="s">
        <v>255</v>
      </c>
      <c r="D122" s="52">
        <v>8</v>
      </c>
      <c r="E122" s="53" t="s">
        <v>228</v>
      </c>
      <c r="F122" s="4">
        <f>SUMPRODUCT((ISNUMBER(SEARCH("{"&amp;D122&amp;",",INDEX(Rohdaten!$A$2:$GG$9999,,MATCH(C122,Rohdaten!$1:$1,)))))+(ISNUMBER(SEARCH(","&amp;D122&amp;",",INDEX(Rohdaten!$A$2:$GG$9999,,MATCH(C122,Rohdaten!$1:$1,)))))*1)</f>
        <v>0</v>
      </c>
    </row>
    <row r="123" spans="1:8" x14ac:dyDescent="0.25">
      <c r="A123" s="52"/>
      <c r="B123" s="52"/>
      <c r="C123" s="51" t="s">
        <v>255</v>
      </c>
      <c r="D123" s="52">
        <v>9</v>
      </c>
      <c r="E123" s="53" t="s">
        <v>229</v>
      </c>
      <c r="F123" s="4">
        <f>SUMPRODUCT((ISNUMBER(SEARCH("{"&amp;D123&amp;",",INDEX(Rohdaten!$A$2:$GG$9999,,MATCH(C123,Rohdaten!$1:$1,)))))+(ISNUMBER(SEARCH(","&amp;D123&amp;",",INDEX(Rohdaten!$A$2:$GG$9999,,MATCH(C123,Rohdaten!$1:$1,)))))*1)</f>
        <v>0</v>
      </c>
    </row>
    <row r="124" spans="1:8" x14ac:dyDescent="0.25">
      <c r="A124" s="27" t="s">
        <v>321</v>
      </c>
      <c r="B124" s="27" t="s">
        <v>322</v>
      </c>
      <c r="C124" s="27" t="s">
        <v>349</v>
      </c>
      <c r="D124" s="27"/>
      <c r="E124" s="27" t="s">
        <v>48</v>
      </c>
      <c r="F124" s="58" t="e">
        <f>SUMPRODUCT((INDEX(Rohdaten!$A$2:$GG$9999,,MATCH(C125,Rohdaten!$1:$1,))="")*(Rohdaten!$A$2:$A$9999&lt;&gt;""))</f>
        <v>#N/A</v>
      </c>
      <c r="G124" s="27" t="e">
        <f>IF(MATCH(C124,$C:$C,0)=ROW(C124),SUM(F124:F129),"")</f>
        <v>#N/A</v>
      </c>
      <c r="H124" s="29" t="s">
        <v>350</v>
      </c>
    </row>
    <row r="125" spans="1:8" x14ac:dyDescent="0.25">
      <c r="A125" t="s">
        <v>321</v>
      </c>
      <c r="B125"/>
      <c r="C125" t="s">
        <v>349</v>
      </c>
      <c r="D125">
        <v>0</v>
      </c>
      <c r="E125" s="17" t="s">
        <v>359</v>
      </c>
      <c r="F125" s="60" t="e">
        <f>SUMPRODUCT((INDEX(Rohdaten!$A$2:$GG$9999,,MATCH(C125,Rohdaten!$1:$1,))&amp;""=D125&amp;"")*(Rohdaten!$A$2:$A$9999&lt;&gt;""))</f>
        <v>#N/A</v>
      </c>
      <c r="G125" t="str">
        <f>IF(MATCH(C125,$C:$C,0)=ROW(C125),SUM(F124:F127),"")</f>
        <v/>
      </c>
    </row>
    <row r="126" spans="1:8" x14ac:dyDescent="0.25">
      <c r="A126" t="s">
        <v>321</v>
      </c>
      <c r="B126"/>
      <c r="C126" t="s">
        <v>349</v>
      </c>
      <c r="D126">
        <v>6</v>
      </c>
      <c r="E126" t="str">
        <f>CONCATENATE(D125+1," bis ",D126," Monate")</f>
        <v>1 bis 6 Monate</v>
      </c>
      <c r="F126" s="21" t="e">
        <f>SUMPRODUCT((INDEX(Rohdaten!$A$2:$GG$9999,,MATCH(C126,Rohdaten!$1:$1,))&gt;D125)*(INDEX(Rohdaten!$A$2:$GG$9999,,MATCH(C126,Rohdaten!$1:$1,))&lt;=D126))</f>
        <v>#N/A</v>
      </c>
      <c r="G126" t="str">
        <f>IF(MATCH(C126,$C:$C,0)=ROW(C126),SUM(F125:F128),"")</f>
        <v/>
      </c>
    </row>
    <row r="127" spans="1:8" x14ac:dyDescent="0.25">
      <c r="A127" t="s">
        <v>321</v>
      </c>
      <c r="B127"/>
      <c r="C127" t="s">
        <v>349</v>
      </c>
      <c r="D127">
        <v>12</v>
      </c>
      <c r="E127" t="str">
        <f t="shared" ref="E127:E128" si="4">CONCATENATE(D126+1," bis ",D127," Monate")</f>
        <v>7 bis 12 Monate</v>
      </c>
      <c r="F127" s="21" t="e">
        <f>SUMPRODUCT((INDEX(Rohdaten!$A$2:$GG$9999,,MATCH(C127,Rohdaten!$1:$1,))&gt;D126)*(INDEX(Rohdaten!$A$2:$GG$9999,,MATCH(C127,Rohdaten!$1:$1,))&lt;=D127))</f>
        <v>#N/A</v>
      </c>
      <c r="G127" t="str">
        <f>IF(MATCH(C127,$C:$C,0)=ROW(C127),SUM(F126:F261),"")</f>
        <v/>
      </c>
    </row>
    <row r="128" spans="1:8" x14ac:dyDescent="0.25">
      <c r="A128" t="s">
        <v>321</v>
      </c>
      <c r="B128"/>
      <c r="C128" t="s">
        <v>349</v>
      </c>
      <c r="D128">
        <v>24</v>
      </c>
      <c r="E128" t="str">
        <f t="shared" si="4"/>
        <v>13 bis 24 Monate</v>
      </c>
      <c r="F128" s="21" t="e">
        <f>SUMPRODUCT((INDEX(Rohdaten!$A$2:$GG$9999,,MATCH(C128,Rohdaten!$1:$1,))&gt;D127)*(INDEX(Rohdaten!$A$2:$GG$9999,,MATCH(C128,Rohdaten!$1:$1,))&lt;=D128))</f>
        <v>#N/A</v>
      </c>
      <c r="G128" t="str">
        <f>IF(MATCH(C128,$C:$C,0)=ROW(C128),SUM(F127:F261),"")</f>
        <v/>
      </c>
    </row>
    <row r="129" spans="1:8" x14ac:dyDescent="0.25">
      <c r="A129" t="s">
        <v>321</v>
      </c>
      <c r="B129"/>
      <c r="C129" t="s">
        <v>349</v>
      </c>
      <c r="D129">
        <v>26</v>
      </c>
      <c r="E129" s="17" t="str">
        <f>CONCATENATE("mehr als ",D128," Monate")</f>
        <v>mehr als 24 Monate</v>
      </c>
      <c r="F129" s="60" t="e">
        <f>SUMPRODUCT((INDEX(Rohdaten!$A$2:$GG$9999,,MATCH(C129,Rohdaten!$1:$1,))&gt;D128)*(Rohdaten!$A$2:$A$9999&lt;&gt;""))</f>
        <v>#N/A</v>
      </c>
      <c r="G129" t="str">
        <f>IF(MATCH(C129,$C:$C,0)=ROW(C129),SUM(F128:F261),"")</f>
        <v/>
      </c>
    </row>
    <row r="130" spans="1:8" x14ac:dyDescent="0.25">
      <c r="A130"/>
      <c r="B130"/>
    </row>
    <row r="131" spans="1:8" x14ac:dyDescent="0.25">
      <c r="A131" t="s">
        <v>321</v>
      </c>
      <c r="B131"/>
      <c r="C131" t="s">
        <v>349</v>
      </c>
      <c r="D131">
        <v>0</v>
      </c>
      <c r="F131" s="4" t="e">
        <f>SUMPRODUCT((INDEX(Rohdaten!$A$2:$GG$9999,,MATCH(C131,Rohdaten!$1:$1,))&amp;""=D131&amp;"")*(Rohdaten!$A$2:$A$9999&lt;&gt;""))</f>
        <v>#N/A</v>
      </c>
    </row>
    <row r="132" spans="1:8" x14ac:dyDescent="0.25">
      <c r="A132" t="s">
        <v>321</v>
      </c>
      <c r="B132"/>
      <c r="C132" t="s">
        <v>349</v>
      </c>
      <c r="D132">
        <v>1</v>
      </c>
      <c r="F132" s="4" t="e">
        <f>SUMPRODUCT((INDEX(Rohdaten!$A$2:$GG$9999,,MATCH(C132,Rohdaten!$1:$1,))&amp;""=D132&amp;"")*(Rohdaten!$A$2:$A$9999&lt;&gt;""))</f>
        <v>#N/A</v>
      </c>
      <c r="G132" t="e">
        <f>SUM(F132:F137)</f>
        <v>#N/A</v>
      </c>
      <c r="H132" t="e">
        <f>IF(G132=F126,"Prüfwert ok","Fehler")</f>
        <v>#N/A</v>
      </c>
    </row>
    <row r="133" spans="1:8" x14ac:dyDescent="0.25">
      <c r="A133" t="s">
        <v>321</v>
      </c>
      <c r="B133"/>
      <c r="C133" t="s">
        <v>349</v>
      </c>
      <c r="D133">
        <v>2</v>
      </c>
      <c r="F133" s="4" t="e">
        <f>SUMPRODUCT((INDEX(Rohdaten!$A$2:$GG$9999,,MATCH(C133,Rohdaten!$1:$1,))&amp;""=D133&amp;"")*(Rohdaten!$A$2:$A$9999&lt;&gt;""))</f>
        <v>#N/A</v>
      </c>
    </row>
    <row r="134" spans="1:8" x14ac:dyDescent="0.25">
      <c r="A134" t="s">
        <v>321</v>
      </c>
      <c r="B134"/>
      <c r="C134" t="s">
        <v>349</v>
      </c>
      <c r="D134">
        <v>3</v>
      </c>
      <c r="F134" s="4" t="e">
        <f>SUMPRODUCT((INDEX(Rohdaten!$A$2:$GG$9999,,MATCH(C134,Rohdaten!$1:$1,))&amp;""=D134&amp;"")*(Rohdaten!$A$2:$A$9999&lt;&gt;""))</f>
        <v>#N/A</v>
      </c>
    </row>
    <row r="135" spans="1:8" x14ac:dyDescent="0.25">
      <c r="A135" t="s">
        <v>321</v>
      </c>
      <c r="B135"/>
      <c r="C135" t="s">
        <v>349</v>
      </c>
      <c r="D135">
        <v>4</v>
      </c>
      <c r="F135" s="4" t="e">
        <f>SUMPRODUCT((INDEX(Rohdaten!$A$2:$GG$9999,,MATCH(C135,Rohdaten!$1:$1,))&amp;""=D135&amp;"")*(Rohdaten!$A$2:$A$9999&lt;&gt;""))</f>
        <v>#N/A</v>
      </c>
    </row>
    <row r="136" spans="1:8" x14ac:dyDescent="0.25">
      <c r="A136" t="s">
        <v>321</v>
      </c>
      <c r="B136"/>
      <c r="C136" t="s">
        <v>349</v>
      </c>
      <c r="D136">
        <v>5</v>
      </c>
      <c r="F136" s="4" t="e">
        <f>SUMPRODUCT((INDEX(Rohdaten!$A$2:$GG$9999,,MATCH(C136,Rohdaten!$1:$1,))&amp;""=D136&amp;"")*(Rohdaten!$A$2:$A$9999&lt;&gt;""))</f>
        <v>#N/A</v>
      </c>
    </row>
    <row r="137" spans="1:8" x14ac:dyDescent="0.25">
      <c r="A137" t="s">
        <v>321</v>
      </c>
      <c r="B137"/>
      <c r="C137" t="s">
        <v>349</v>
      </c>
      <c r="D137">
        <v>6</v>
      </c>
      <c r="F137" s="4" t="e">
        <f>SUMPRODUCT((INDEX(Rohdaten!$A$2:$GG$9999,,MATCH(C137,Rohdaten!$1:$1,))&amp;""=D137&amp;"")*(Rohdaten!$A$2:$A$9999&lt;&gt;""))</f>
        <v>#N/A</v>
      </c>
    </row>
    <row r="138" spans="1:8" x14ac:dyDescent="0.25">
      <c r="A138" s="59"/>
    </row>
    <row r="139" spans="1:8" ht="15.75" x14ac:dyDescent="0.25">
      <c r="A139" s="35" t="s">
        <v>95</v>
      </c>
      <c r="B139" s="35"/>
      <c r="C139" s="35"/>
      <c r="D139" s="35"/>
      <c r="E139" s="35"/>
      <c r="F139" s="35"/>
      <c r="G139" s="35"/>
    </row>
    <row r="140" spans="1:8" x14ac:dyDescent="0.25">
      <c r="A140" s="38" t="s">
        <v>155</v>
      </c>
      <c r="B140" s="37" t="s">
        <v>156</v>
      </c>
      <c r="C140" s="34" t="s">
        <v>162</v>
      </c>
      <c r="D140" s="34"/>
      <c r="E140" s="34" t="s">
        <v>72</v>
      </c>
      <c r="F140" t="e">
        <f>SUMPRODUCT((INDEX(Rohdaten!$A$2:$GG$9999,,MATCH(C140,Rohdaten!$1:$1,))&amp;""=D140&amp;"")*(INDEX(Rohdaten!$A$2:$GG$9999,,MATCH("end_date",Rohdaten!$1:$1,))&lt;&gt;""))</f>
        <v>#N/A</v>
      </c>
      <c r="G140" t="e">
        <f>IF(MATCH(C140,$C:$C,0)=ROW(C140),SUM(F140:F143),"")</f>
        <v>#N/A</v>
      </c>
    </row>
    <row r="141" spans="1:8" x14ac:dyDescent="0.25">
      <c r="A141" s="3"/>
      <c r="C141" t="s">
        <v>162</v>
      </c>
      <c r="D141" s="3">
        <v>0</v>
      </c>
      <c r="E141" s="2" t="s">
        <v>49</v>
      </c>
      <c r="F141" s="4" t="e">
        <f>SUMPRODUCT((INDEX(Rohdaten!$A$2:$GG$9999,,MATCH(C141,Rohdaten!$1:$1,))&amp;""=D141&amp;"")*(INDEX(Rohdaten!$A$2:$GG$9999,,MATCH("end_date",Rohdaten!$1:$1,))&lt;&gt;""))</f>
        <v>#N/A</v>
      </c>
      <c r="G141" s="4" t="str">
        <f>IF(MATCH(C141,$C:$C,0)=ROW(C141),SUM(F141:F148),"")</f>
        <v/>
      </c>
    </row>
    <row r="142" spans="1:8" x14ac:dyDescent="0.25">
      <c r="A142" s="3"/>
      <c r="C142" t="s">
        <v>162</v>
      </c>
      <c r="D142" s="3">
        <v>1</v>
      </c>
      <c r="E142" s="2" t="s">
        <v>50</v>
      </c>
      <c r="F142" s="4" t="e">
        <f>SUMPRODUCT((INDEX(Rohdaten!$A$2:$GG$9999,,MATCH(C142,Rohdaten!$1:$1,))&amp;""=D142&amp;"")*(INDEX(Rohdaten!$A$2:$GG$9999,,MATCH("end_date",Rohdaten!$1:$1,))&lt;&gt;""))</f>
        <v>#N/A</v>
      </c>
      <c r="G142" s="4"/>
    </row>
    <row r="143" spans="1:8" x14ac:dyDescent="0.25">
      <c r="A143" s="3"/>
      <c r="C143" t="s">
        <v>162</v>
      </c>
      <c r="D143">
        <v>2</v>
      </c>
      <c r="E143" t="s">
        <v>174</v>
      </c>
      <c r="F143" s="4" t="e">
        <f>SUMPRODUCT((INDEX(Rohdaten!$A$2:$GG$9999,,MATCH(C143,Rohdaten!$1:$1,))&amp;""=D143&amp;"")*(INDEX(Rohdaten!$A$2:$GG$9999,,MATCH("end_date",Rohdaten!$1:$1,))&lt;&gt;""))</f>
        <v>#N/A</v>
      </c>
      <c r="G143" s="4" t="str">
        <f>IF(MATCH(C142,$C:$C,0)=ROW(C142),SUM(F143:F149),"")</f>
        <v/>
      </c>
    </row>
    <row r="144" spans="1:8" x14ac:dyDescent="0.25">
      <c r="A144" s="55" t="s">
        <v>166</v>
      </c>
      <c r="B144" s="37" t="s">
        <v>266</v>
      </c>
      <c r="C144" s="56" t="s">
        <v>327</v>
      </c>
      <c r="D144" s="57"/>
      <c r="E144" s="37" t="s">
        <v>48</v>
      </c>
      <c r="F144" s="4" t="e">
        <f>SUMPRODUCT((INDEX(Rohdaten!$A$2:$GG$9999,,MATCH(C144,Rohdaten!$1:$1,))&amp;""=D144&amp;"")*(INDEX(Rohdaten!$A$2:$GG$9999,,MATCH("end_date",Rohdaten!$1:$1,))&lt;&gt;""))</f>
        <v>#N/A</v>
      </c>
      <c r="G144" s="4" t="e">
        <f>IF(MATCH(C144,$C:$C,0)=ROW(C144),SUM(F144:F147),"")</f>
        <v>#N/A</v>
      </c>
      <c r="H144" s="49" t="str">
        <f>CONCATENATE("[Filter] Bei Eintritt ZG: Pflege und bei Austritt Arbeit aufgenommen/ selbständig gemacht: n= ","*unbekannt*")</f>
        <v>[Filter] Bei Eintritt ZG: Pflege und bei Austritt Arbeit aufgenommen/ selbständig gemacht: n= *unbekannt*</v>
      </c>
    </row>
    <row r="145" spans="1:8" x14ac:dyDescent="0.25">
      <c r="A145" s="52"/>
      <c r="B145" s="52"/>
      <c r="C145" s="51" t="s">
        <v>327</v>
      </c>
      <c r="D145" s="52">
        <v>0</v>
      </c>
      <c r="E145" s="53" t="s">
        <v>267</v>
      </c>
      <c r="F145" s="4" t="e">
        <f>SUMPRODUCT((INDEX(Rohdaten!$A$2:$GG$9999,,MATCH(C145,Rohdaten!$1:$1,))&amp;""=D145&amp;"")*(INDEX(Rohdaten!$A$2:$GG$9999,,MATCH("end_date",Rohdaten!$1:$1,))&lt;&gt;""))</f>
        <v>#N/A</v>
      </c>
      <c r="G145" s="4" t="str">
        <f>IF(MATCH(C145,$C:$C,0)=ROW(C145),SUM(F145:F147),"")</f>
        <v/>
      </c>
    </row>
    <row r="146" spans="1:8" x14ac:dyDescent="0.25">
      <c r="A146" s="52"/>
      <c r="B146" s="52"/>
      <c r="C146" s="51" t="s">
        <v>327</v>
      </c>
      <c r="D146" s="52">
        <v>1</v>
      </c>
      <c r="E146" s="53" t="s">
        <v>268</v>
      </c>
      <c r="F146" s="4" t="e">
        <f>SUMPRODUCT((INDEX(Rohdaten!$A$2:$GG$9999,,MATCH(C146,Rohdaten!$1:$1,))&amp;""=D146&amp;"")*(INDEX(Rohdaten!$A$2:$GG$9999,,MATCH("end_date",Rohdaten!$1:$1,))&lt;&gt;""))</f>
        <v>#N/A</v>
      </c>
      <c r="G146" s="4" t="str">
        <f>IF(MATCH(C146,$C:$C,0)=ROW(C146),SUM(F146:F153),"")</f>
        <v/>
      </c>
    </row>
    <row r="147" spans="1:8" x14ac:dyDescent="0.25">
      <c r="A147" s="3"/>
      <c r="B147" s="3"/>
      <c r="C147" s="50" t="s">
        <v>327</v>
      </c>
      <c r="D147" s="3">
        <v>2</v>
      </c>
      <c r="E147" s="2" t="s">
        <v>269</v>
      </c>
      <c r="F147" s="4" t="e">
        <f>SUMPRODUCT((INDEX(Rohdaten!$A$2:$GG$9999,,MATCH(C147,Rohdaten!$1:$1,))&amp;""=D147&amp;"")*(INDEX(Rohdaten!$A$2:$GG$9999,,MATCH("end_date",Rohdaten!$1:$1,))&lt;&gt;""))</f>
        <v>#N/A</v>
      </c>
      <c r="G147" s="4" t="str">
        <f>IF(MATCH(C147,$C:$C,0)=ROW(C147),SUM(F147:F154),"")</f>
        <v/>
      </c>
    </row>
    <row r="148" spans="1:8" x14ac:dyDescent="0.25">
      <c r="A148" s="55" t="s">
        <v>260</v>
      </c>
      <c r="B148" s="37" t="s">
        <v>261</v>
      </c>
      <c r="C148" s="56" t="s">
        <v>326</v>
      </c>
      <c r="D148" s="57"/>
      <c r="E148" s="37" t="s">
        <v>48</v>
      </c>
      <c r="F148" s="27" t="e">
        <f>SUMPRODUCT((INDEX(Rohdaten!$A$2:$GG$9999,,MATCH(C148,Rohdaten!$1:$1,))&amp;""=D148&amp;"")*(Rohdaten!$A$2:$A$9999&lt;&gt;""))</f>
        <v>#N/A</v>
      </c>
      <c r="G148" s="27" t="e">
        <f>IF(MATCH(C148,$C:$C,0)=ROW(C148),SUM(F148:F152),"")</f>
        <v>#N/A</v>
      </c>
      <c r="H148" s="29" t="s">
        <v>138</v>
      </c>
    </row>
    <row r="149" spans="1:8" x14ac:dyDescent="0.25">
      <c r="A149" s="52"/>
      <c r="B149" s="52"/>
      <c r="C149" s="51" t="s">
        <v>326</v>
      </c>
      <c r="D149" s="52">
        <v>0</v>
      </c>
      <c r="E149" s="53" t="s">
        <v>262</v>
      </c>
      <c r="F149" s="4">
        <f>SUMPRODUCT((ISNUMBER(SEARCH("{"&amp;D149&amp;",",INDEX(Rohdaten!$A$2:$GG$9999,,MATCH(C149,Rohdaten!$1:$1,)))))+(ISNUMBER(SEARCH(","&amp;D149&amp;",",INDEX(Rohdaten!$A$2:$GG$9999,,MATCH(C149,Rohdaten!$1:$1,)))))*1)</f>
        <v>0</v>
      </c>
    </row>
    <row r="150" spans="1:8" x14ac:dyDescent="0.25">
      <c r="A150" s="52"/>
      <c r="B150" s="52"/>
      <c r="C150" s="51" t="s">
        <v>326</v>
      </c>
      <c r="D150" s="52">
        <v>1</v>
      </c>
      <c r="E150" s="53" t="s">
        <v>263</v>
      </c>
      <c r="F150" s="4">
        <f>SUMPRODUCT((ISNUMBER(SEARCH("{"&amp;D150&amp;",",INDEX(Rohdaten!$A$2:$GG$9999,,MATCH(C150,Rohdaten!$1:$1,)))))+(ISNUMBER(SEARCH(","&amp;D150&amp;",",INDEX(Rohdaten!$A$2:$GG$9999,,MATCH(C150,Rohdaten!$1:$1,)))))*1)</f>
        <v>0</v>
      </c>
    </row>
    <row r="151" spans="1:8" x14ac:dyDescent="0.25">
      <c r="A151" s="52"/>
      <c r="B151" s="52"/>
      <c r="C151" s="51" t="s">
        <v>326</v>
      </c>
      <c r="D151" s="52">
        <v>2</v>
      </c>
      <c r="E151" s="53" t="s">
        <v>264</v>
      </c>
      <c r="F151" s="4">
        <f>SUMPRODUCT((ISNUMBER(SEARCH("{"&amp;D151&amp;",",INDEX(Rohdaten!$A$2:$GG$9999,,MATCH(C151,Rohdaten!$1:$1,)))))+(ISNUMBER(SEARCH(","&amp;D151&amp;",",INDEX(Rohdaten!$A$2:$GG$9999,,MATCH(C151,Rohdaten!$1:$1,)))))*1)</f>
        <v>0</v>
      </c>
      <c r="G151" s="4" t="str">
        <f>IF(MATCH(C151,$C:$C,0)=ROW(C151),SUM(F151:F152),"")</f>
        <v/>
      </c>
    </row>
    <row r="152" spans="1:8" x14ac:dyDescent="0.25">
      <c r="A152" s="52"/>
      <c r="B152" s="52"/>
      <c r="C152" s="51" t="s">
        <v>326</v>
      </c>
      <c r="D152" s="52">
        <v>3</v>
      </c>
      <c r="E152" s="53" t="s">
        <v>265</v>
      </c>
      <c r="F152" s="4">
        <f>SUMPRODUCT((ISNUMBER(SEARCH("{"&amp;D152&amp;",",INDEX(Rohdaten!$A$2:$GG$9999,,MATCH(C152,Rohdaten!$1:$1,)))))+(ISNUMBER(SEARCH(","&amp;D152&amp;",",INDEX(Rohdaten!$A$2:$GG$9999,,MATCH(C152,Rohdaten!$1:$1,)))))*1)</f>
        <v>0</v>
      </c>
      <c r="G152" s="4" t="str">
        <f>IF(MATCH(C152,$C:$C,0)=ROW(C152),SUM(F152:F152),"")</f>
        <v/>
      </c>
    </row>
    <row r="153" spans="1:8" x14ac:dyDescent="0.25">
      <c r="A153" s="55" t="s">
        <v>270</v>
      </c>
      <c r="B153" s="37" t="s">
        <v>271</v>
      </c>
      <c r="C153" s="56" t="s">
        <v>328</v>
      </c>
      <c r="D153" s="57"/>
      <c r="E153" s="37" t="s">
        <v>48</v>
      </c>
      <c r="F153" s="27" t="e">
        <f>SUMPRODUCT((INDEX(Rohdaten!$A$2:$GG$9999,,MATCH(C153,Rohdaten!$1:$1,))&amp;""=D153&amp;"")*(Rohdaten!$A$2:$A$9999&lt;&gt;""))</f>
        <v>#N/A</v>
      </c>
      <c r="G153" s="27" t="e">
        <f>IF(MATCH(C153,$C:$C,0)=ROW(C153),SUM(F153:F157),"")</f>
        <v>#N/A</v>
      </c>
      <c r="H153" s="29" t="s">
        <v>138</v>
      </c>
    </row>
    <row r="154" spans="1:8" x14ac:dyDescent="0.25">
      <c r="A154" s="54"/>
      <c r="B154" s="3"/>
      <c r="C154" s="50" t="s">
        <v>328</v>
      </c>
      <c r="D154" s="3">
        <v>1</v>
      </c>
      <c r="E154" s="2" t="s">
        <v>272</v>
      </c>
      <c r="F154" s="4">
        <f>SUMPRODUCT((ISNUMBER(SEARCH("{"&amp;D154&amp;",",INDEX(Rohdaten!$A$2:$GG$9999,,MATCH(C154,Rohdaten!$1:$1,)))))+(ISNUMBER(SEARCH(","&amp;D154&amp;",",INDEX(Rohdaten!$A$2:$GG$9999,,MATCH(C154,Rohdaten!$1:$1,)))))*1)</f>
        <v>0</v>
      </c>
      <c r="G154" s="4" t="str">
        <f t="shared" ref="G154:G183" si="5">IF(MATCH(C154,$C:$C,0)=ROW(C154),SUM(F154:F156),"")</f>
        <v/>
      </c>
    </row>
    <row r="155" spans="1:8" x14ac:dyDescent="0.25">
      <c r="A155" s="3"/>
      <c r="B155" s="3"/>
      <c r="C155" s="50" t="s">
        <v>328</v>
      </c>
      <c r="D155" s="3">
        <v>2</v>
      </c>
      <c r="E155" s="2" t="s">
        <v>273</v>
      </c>
      <c r="F155" s="4">
        <f>SUMPRODUCT((ISNUMBER(SEARCH("{"&amp;D155&amp;",",INDEX(Rohdaten!$A$2:$GG$9999,,MATCH(C155,Rohdaten!$1:$1,)))))+(ISNUMBER(SEARCH(","&amp;D155&amp;",",INDEX(Rohdaten!$A$2:$GG$9999,,MATCH(C155,Rohdaten!$1:$1,)))))*1)</f>
        <v>0</v>
      </c>
      <c r="G155" s="4" t="str">
        <f t="shared" si="5"/>
        <v/>
      </c>
    </row>
    <row r="156" spans="1:8" x14ac:dyDescent="0.25">
      <c r="A156" s="3"/>
      <c r="B156" s="3"/>
      <c r="C156" s="50" t="s">
        <v>328</v>
      </c>
      <c r="D156" s="3">
        <v>3</v>
      </c>
      <c r="E156" s="2" t="s">
        <v>274</v>
      </c>
      <c r="F156" s="4">
        <f>SUMPRODUCT((ISNUMBER(SEARCH("{"&amp;D156&amp;",",INDEX(Rohdaten!$A$2:$GG$9999,,MATCH(C156,Rohdaten!$1:$1,)))))+(ISNUMBER(SEARCH(","&amp;D156&amp;",",INDEX(Rohdaten!$A$2:$GG$9999,,MATCH(C156,Rohdaten!$1:$1,)))))*1)</f>
        <v>0</v>
      </c>
      <c r="G156" s="4" t="str">
        <f t="shared" si="5"/>
        <v/>
      </c>
    </row>
    <row r="157" spans="1:8" x14ac:dyDescent="0.25">
      <c r="A157" s="3"/>
      <c r="B157" s="3"/>
      <c r="C157" s="50" t="s">
        <v>328</v>
      </c>
      <c r="D157" s="3">
        <v>4</v>
      </c>
      <c r="E157" s="2" t="s">
        <v>275</v>
      </c>
      <c r="F157" s="4">
        <f>SUMPRODUCT((ISNUMBER(SEARCH("{"&amp;D157&amp;",",INDEX(Rohdaten!$A$2:$GG$9999,,MATCH(C157,Rohdaten!$1:$1,)))))+(ISNUMBER(SEARCH(","&amp;D157&amp;",",INDEX(Rohdaten!$A$2:$GG$9999,,MATCH(C157,Rohdaten!$1:$1,)))))*1)</f>
        <v>0</v>
      </c>
      <c r="G157" s="4" t="str">
        <f t="shared" si="5"/>
        <v/>
      </c>
    </row>
    <row r="158" spans="1:8" x14ac:dyDescent="0.25">
      <c r="A158" s="55" t="s">
        <v>270</v>
      </c>
      <c r="B158" s="37" t="s">
        <v>276</v>
      </c>
      <c r="C158" s="56" t="s">
        <v>329</v>
      </c>
      <c r="D158" s="57"/>
      <c r="E158" s="37" t="s">
        <v>48</v>
      </c>
      <c r="F158" s="27" t="e">
        <f>SUMPRODUCT((INDEX(Rohdaten!$A$2:$GG$9999,,MATCH(C158,Rohdaten!$1:$1,))&amp;""=D158&amp;"")*(Rohdaten!$A$2:$A$9999&lt;&gt;""))</f>
        <v>#N/A</v>
      </c>
      <c r="G158" s="27" t="e">
        <f t="shared" si="5"/>
        <v>#N/A</v>
      </c>
      <c r="H158" s="29" t="s">
        <v>138</v>
      </c>
    </row>
    <row r="159" spans="1:8" x14ac:dyDescent="0.25">
      <c r="A159" s="54"/>
      <c r="B159" s="3"/>
      <c r="C159" s="50" t="s">
        <v>329</v>
      </c>
      <c r="D159" s="3">
        <v>1</v>
      </c>
      <c r="E159" s="2" t="s">
        <v>277</v>
      </c>
      <c r="F159" s="4">
        <f>SUMPRODUCT((ISNUMBER(SEARCH("{"&amp;D159&amp;",",INDEX(Rohdaten!$A$2:$GG$9999,,MATCH(C159,Rohdaten!$1:$1,)))))+(ISNUMBER(SEARCH(","&amp;D159&amp;",",INDEX(Rohdaten!$A$2:$GG$9999,,MATCH(C159,Rohdaten!$1:$1,)))))*1)</f>
        <v>0</v>
      </c>
      <c r="G159" s="4" t="str">
        <f t="shared" si="5"/>
        <v/>
      </c>
    </row>
    <row r="160" spans="1:8" x14ac:dyDescent="0.25">
      <c r="A160" s="3"/>
      <c r="B160" s="3"/>
      <c r="C160" s="50" t="s">
        <v>329</v>
      </c>
      <c r="D160" s="3">
        <v>2</v>
      </c>
      <c r="E160" s="2" t="s">
        <v>278</v>
      </c>
      <c r="F160" s="4">
        <f>SUMPRODUCT((ISNUMBER(SEARCH("{"&amp;D160&amp;",",INDEX(Rohdaten!$A$2:$GG$9999,,MATCH(C160,Rohdaten!$1:$1,)))))+(ISNUMBER(SEARCH(","&amp;D160&amp;",",INDEX(Rohdaten!$A$2:$GG$9999,,MATCH(C160,Rohdaten!$1:$1,)))))*1)</f>
        <v>0</v>
      </c>
      <c r="G160" s="4" t="str">
        <f t="shared" si="5"/>
        <v/>
      </c>
    </row>
    <row r="161" spans="1:8" x14ac:dyDescent="0.25">
      <c r="A161" s="3"/>
      <c r="B161" s="3"/>
      <c r="C161" s="50" t="s">
        <v>329</v>
      </c>
      <c r="D161" s="3">
        <v>3</v>
      </c>
      <c r="E161" s="2" t="s">
        <v>279</v>
      </c>
      <c r="F161" s="4">
        <f>SUMPRODUCT((ISNUMBER(SEARCH("{"&amp;D161&amp;",",INDEX(Rohdaten!$A$2:$GG$9999,,MATCH(C161,Rohdaten!$1:$1,)))))+(ISNUMBER(SEARCH(","&amp;D161&amp;",",INDEX(Rohdaten!$A$2:$GG$9999,,MATCH(C161,Rohdaten!$1:$1,)))))*1)</f>
        <v>0</v>
      </c>
      <c r="G161" s="4" t="str">
        <f t="shared" si="5"/>
        <v/>
      </c>
    </row>
    <row r="162" spans="1:8" x14ac:dyDescent="0.25">
      <c r="A162" s="3"/>
      <c r="B162" s="3"/>
      <c r="C162" s="50" t="s">
        <v>329</v>
      </c>
      <c r="D162" s="3">
        <v>4</v>
      </c>
      <c r="E162" s="2" t="s">
        <v>280</v>
      </c>
      <c r="F162" s="4">
        <f>SUMPRODUCT((ISNUMBER(SEARCH("{"&amp;D162&amp;",",INDEX(Rohdaten!$A$2:$GG$9999,,MATCH(C162,Rohdaten!$1:$1,)))))+(ISNUMBER(SEARCH(","&amp;D162&amp;",",INDEX(Rohdaten!$A$2:$GG$9999,,MATCH(C162,Rohdaten!$1:$1,)))))*1)</f>
        <v>0</v>
      </c>
      <c r="G162" s="4" t="str">
        <f t="shared" si="5"/>
        <v/>
      </c>
    </row>
    <row r="163" spans="1:8" x14ac:dyDescent="0.25">
      <c r="A163" s="3"/>
      <c r="B163" s="3"/>
      <c r="C163" s="50" t="s">
        <v>329</v>
      </c>
      <c r="D163" s="3">
        <v>5</v>
      </c>
      <c r="E163" s="2" t="s">
        <v>275</v>
      </c>
      <c r="F163" s="4">
        <f>SUMPRODUCT((ISNUMBER(SEARCH("{"&amp;D163&amp;",",INDEX(Rohdaten!$A$2:$GG$9999,,MATCH(C163,Rohdaten!$1:$1,)))))+(ISNUMBER(SEARCH(","&amp;D163&amp;",",INDEX(Rohdaten!$A$2:$GG$9999,,MATCH(C163,Rohdaten!$1:$1,)))))*1)</f>
        <v>0</v>
      </c>
      <c r="G163" s="4" t="str">
        <f t="shared" si="5"/>
        <v/>
      </c>
    </row>
    <row r="164" spans="1:8" x14ac:dyDescent="0.25">
      <c r="A164" s="55" t="s">
        <v>270</v>
      </c>
      <c r="B164" s="37" t="s">
        <v>281</v>
      </c>
      <c r="C164" s="56" t="s">
        <v>330</v>
      </c>
      <c r="D164" s="57"/>
      <c r="E164" s="37" t="s">
        <v>48</v>
      </c>
      <c r="F164" s="27" t="e">
        <f>SUMPRODUCT((INDEX(Rohdaten!$A$2:$GG$9999,,MATCH(C164,Rohdaten!$1:$1,))&amp;""=D164&amp;"")*(Rohdaten!$A$2:$A$9999&lt;&gt;""))</f>
        <v>#N/A</v>
      </c>
      <c r="G164" s="27" t="e">
        <f t="shared" si="5"/>
        <v>#N/A</v>
      </c>
      <c r="H164" s="29" t="s">
        <v>138</v>
      </c>
    </row>
    <row r="165" spans="1:8" x14ac:dyDescent="0.25">
      <c r="A165" s="54"/>
      <c r="B165" s="3"/>
      <c r="C165" s="50" t="s">
        <v>330</v>
      </c>
      <c r="D165" s="3">
        <v>1</v>
      </c>
      <c r="E165" s="2" t="s">
        <v>282</v>
      </c>
      <c r="F165" s="4">
        <f>SUMPRODUCT((ISNUMBER(SEARCH("{"&amp;D165&amp;",",INDEX(Rohdaten!$A$2:$GG$9999,,MATCH(C165,Rohdaten!$1:$1,)))))+(ISNUMBER(SEARCH(","&amp;D165&amp;",",INDEX(Rohdaten!$A$2:$GG$9999,,MATCH(C165,Rohdaten!$1:$1,)))))*1)</f>
        <v>0</v>
      </c>
      <c r="G165" s="4" t="str">
        <f t="shared" si="5"/>
        <v/>
      </c>
    </row>
    <row r="166" spans="1:8" x14ac:dyDescent="0.25">
      <c r="A166" s="3"/>
      <c r="B166" s="3"/>
      <c r="C166" s="50" t="s">
        <v>330</v>
      </c>
      <c r="D166" s="3">
        <v>2</v>
      </c>
      <c r="E166" s="2" t="s">
        <v>283</v>
      </c>
      <c r="F166" s="4">
        <f>SUMPRODUCT((ISNUMBER(SEARCH("{"&amp;D166&amp;",",INDEX(Rohdaten!$A$2:$GG$9999,,MATCH(C166,Rohdaten!$1:$1,)))))+(ISNUMBER(SEARCH(","&amp;D166&amp;",",INDEX(Rohdaten!$A$2:$GG$9999,,MATCH(C166,Rohdaten!$1:$1,)))))*1)</f>
        <v>0</v>
      </c>
      <c r="G166" s="4" t="str">
        <f t="shared" si="5"/>
        <v/>
      </c>
    </row>
    <row r="167" spans="1:8" x14ac:dyDescent="0.25">
      <c r="A167" s="3"/>
      <c r="B167" s="3"/>
      <c r="C167" s="50" t="s">
        <v>330</v>
      </c>
      <c r="D167" s="3">
        <v>3</v>
      </c>
      <c r="E167" s="2" t="s">
        <v>284</v>
      </c>
      <c r="F167" s="4">
        <f>SUMPRODUCT((ISNUMBER(SEARCH("{"&amp;D167&amp;",",INDEX(Rohdaten!$A$2:$GG$9999,,MATCH(C167,Rohdaten!$1:$1,)))))+(ISNUMBER(SEARCH(","&amp;D167&amp;",",INDEX(Rohdaten!$A$2:$GG$9999,,MATCH(C167,Rohdaten!$1:$1,)))))*1)</f>
        <v>0</v>
      </c>
      <c r="G167" s="4" t="str">
        <f t="shared" si="5"/>
        <v/>
      </c>
    </row>
    <row r="168" spans="1:8" x14ac:dyDescent="0.25">
      <c r="A168" s="3"/>
      <c r="B168" s="3"/>
      <c r="C168" s="50" t="s">
        <v>330</v>
      </c>
      <c r="D168" s="3">
        <v>4</v>
      </c>
      <c r="E168" s="2" t="s">
        <v>275</v>
      </c>
      <c r="F168" s="4">
        <f>SUMPRODUCT((ISNUMBER(SEARCH("{"&amp;D168&amp;",",INDEX(Rohdaten!$A$2:$GG$9999,,MATCH(C168,Rohdaten!$1:$1,)))))+(ISNUMBER(SEARCH(","&amp;D168&amp;",",INDEX(Rohdaten!$A$2:$GG$9999,,MATCH(C168,Rohdaten!$1:$1,)))))*1)</f>
        <v>0</v>
      </c>
      <c r="G168" s="4" t="str">
        <f t="shared" si="5"/>
        <v/>
      </c>
    </row>
    <row r="169" spans="1:8" x14ac:dyDescent="0.25">
      <c r="A169" s="55" t="s">
        <v>270</v>
      </c>
      <c r="B169" s="37" t="s">
        <v>285</v>
      </c>
      <c r="C169" s="56" t="s">
        <v>331</v>
      </c>
      <c r="D169" s="57"/>
      <c r="E169" s="37" t="s">
        <v>48</v>
      </c>
      <c r="F169" s="27" t="e">
        <f>SUMPRODUCT((INDEX(Rohdaten!$A$2:$GG$9999,,MATCH(C169,Rohdaten!$1:$1,))&amp;""=D169&amp;"")*(Rohdaten!$A$2:$A$9999&lt;&gt;""))</f>
        <v>#N/A</v>
      </c>
      <c r="G169" s="27" t="e">
        <f t="shared" si="5"/>
        <v>#N/A</v>
      </c>
      <c r="H169" s="29" t="s">
        <v>138</v>
      </c>
    </row>
    <row r="170" spans="1:8" x14ac:dyDescent="0.25">
      <c r="A170" s="54"/>
      <c r="B170" s="3"/>
      <c r="C170" s="50" t="s">
        <v>331</v>
      </c>
      <c r="D170" s="3">
        <v>1</v>
      </c>
      <c r="E170" s="2" t="s">
        <v>286</v>
      </c>
      <c r="F170" s="4">
        <f>SUMPRODUCT((ISNUMBER(SEARCH("{"&amp;D170&amp;",",INDEX(Rohdaten!$A$2:$GG$9999,,MATCH(C170,Rohdaten!$1:$1,)))))+(ISNUMBER(SEARCH(","&amp;D170&amp;",",INDEX(Rohdaten!$A$2:$GG$9999,,MATCH(C170,Rohdaten!$1:$1,)))))*1)</f>
        <v>0</v>
      </c>
      <c r="G170" s="4" t="str">
        <f t="shared" si="5"/>
        <v/>
      </c>
    </row>
    <row r="171" spans="1:8" x14ac:dyDescent="0.25">
      <c r="A171" s="3"/>
      <c r="B171" s="3"/>
      <c r="C171" s="50" t="s">
        <v>331</v>
      </c>
      <c r="D171" s="3">
        <v>2</v>
      </c>
      <c r="E171" s="2" t="s">
        <v>287</v>
      </c>
      <c r="F171" s="4">
        <f>SUMPRODUCT((ISNUMBER(SEARCH("{"&amp;D171&amp;",",INDEX(Rohdaten!$A$2:$GG$9999,,MATCH(C171,Rohdaten!$1:$1,)))))+(ISNUMBER(SEARCH(","&amp;D171&amp;",",INDEX(Rohdaten!$A$2:$GG$9999,,MATCH(C171,Rohdaten!$1:$1,)))))*1)</f>
        <v>0</v>
      </c>
      <c r="G171" s="4" t="str">
        <f t="shared" si="5"/>
        <v/>
      </c>
    </row>
    <row r="172" spans="1:8" x14ac:dyDescent="0.25">
      <c r="A172" s="3"/>
      <c r="B172" s="3"/>
      <c r="C172" s="50" t="s">
        <v>331</v>
      </c>
      <c r="D172" s="3">
        <v>3</v>
      </c>
      <c r="E172" s="2" t="s">
        <v>288</v>
      </c>
      <c r="F172" s="4">
        <f>SUMPRODUCT((ISNUMBER(SEARCH("{"&amp;D172&amp;",",INDEX(Rohdaten!$A$2:$GG$9999,,MATCH(C172,Rohdaten!$1:$1,)))))+(ISNUMBER(SEARCH(","&amp;D172&amp;",",INDEX(Rohdaten!$A$2:$GG$9999,,MATCH(C172,Rohdaten!$1:$1,)))))*1)</f>
        <v>0</v>
      </c>
      <c r="G172" s="4" t="str">
        <f t="shared" si="5"/>
        <v/>
      </c>
    </row>
    <row r="173" spans="1:8" x14ac:dyDescent="0.25">
      <c r="A173" s="3"/>
      <c r="B173" s="3"/>
      <c r="C173" s="50" t="s">
        <v>331</v>
      </c>
      <c r="D173" s="3">
        <v>4</v>
      </c>
      <c r="E173" s="2" t="s">
        <v>289</v>
      </c>
      <c r="F173" s="4">
        <f>SUMPRODUCT((ISNUMBER(SEARCH("{"&amp;D173&amp;",",INDEX(Rohdaten!$A$2:$GG$9999,,MATCH(C173,Rohdaten!$1:$1,)))))+(ISNUMBER(SEARCH(","&amp;D173&amp;",",INDEX(Rohdaten!$A$2:$GG$9999,,MATCH(C173,Rohdaten!$1:$1,)))))*1)</f>
        <v>0</v>
      </c>
      <c r="G173" s="4" t="str">
        <f t="shared" si="5"/>
        <v/>
      </c>
    </row>
    <row r="174" spans="1:8" x14ac:dyDescent="0.25">
      <c r="A174" s="3"/>
      <c r="B174" s="3"/>
      <c r="C174" s="50" t="s">
        <v>331</v>
      </c>
      <c r="D174" s="3">
        <v>5</v>
      </c>
      <c r="E174" s="2" t="s">
        <v>275</v>
      </c>
      <c r="F174" s="4">
        <f>SUMPRODUCT((ISNUMBER(SEARCH("{"&amp;D174&amp;",",INDEX(Rohdaten!$A$2:$GG$9999,,MATCH(C174,Rohdaten!$1:$1,)))))+(ISNUMBER(SEARCH(","&amp;D174&amp;",",INDEX(Rohdaten!$A$2:$GG$9999,,MATCH(C174,Rohdaten!$1:$1,)))))*1)</f>
        <v>0</v>
      </c>
      <c r="G174" s="4" t="str">
        <f t="shared" si="5"/>
        <v/>
      </c>
    </row>
    <row r="175" spans="1:8" x14ac:dyDescent="0.25">
      <c r="A175" s="56" t="s">
        <v>179</v>
      </c>
      <c r="B175" s="56" t="s">
        <v>290</v>
      </c>
      <c r="C175" s="56" t="s">
        <v>332</v>
      </c>
      <c r="D175" s="57"/>
      <c r="E175" s="37" t="s">
        <v>48</v>
      </c>
      <c r="F175" s="4" t="e">
        <f>SUMPRODUCT((INDEX(Rohdaten!$A$2:$GG$9999,,MATCH(C175,Rohdaten!$1:$1,))&amp;""=D175&amp;"")*(INDEX(Rohdaten!$A$2:$GG$9999,,MATCH("end_date",Rohdaten!$1:$1,))&lt;&gt;""))</f>
        <v>#N/A</v>
      </c>
      <c r="G175" s="4" t="e">
        <f t="shared" si="5"/>
        <v>#N/A</v>
      </c>
      <c r="H175" s="49" t="str">
        <f>CONCATENATE("[Filter] Bei Eintritt PWE Online: n= ","*unbekannt*")</f>
        <v>[Filter] Bei Eintritt PWE Online: n= *unbekannt*</v>
      </c>
    </row>
    <row r="176" spans="1:8" x14ac:dyDescent="0.25">
      <c r="A176" s="3"/>
      <c r="B176" s="3"/>
      <c r="C176" s="50" t="s">
        <v>332</v>
      </c>
      <c r="D176" s="3">
        <v>0</v>
      </c>
      <c r="E176" s="2" t="s">
        <v>198</v>
      </c>
      <c r="F176" s="4" t="e">
        <f>SUMPRODUCT((INDEX(Rohdaten!$A$2:$GG$9999,,MATCH(C176,Rohdaten!$1:$1,))&amp;""=D176&amp;"")*(INDEX(Rohdaten!$A$2:$GG$9999,,MATCH("end_date",Rohdaten!$1:$1,))&lt;&gt;""))</f>
        <v>#N/A</v>
      </c>
      <c r="G176" s="4" t="str">
        <f t="shared" si="5"/>
        <v/>
      </c>
      <c r="H176" s="3"/>
    </row>
    <row r="177" spans="1:8" x14ac:dyDescent="0.25">
      <c r="A177" s="3"/>
      <c r="B177" s="3"/>
      <c r="C177" s="50" t="s">
        <v>332</v>
      </c>
      <c r="D177" s="3">
        <v>1</v>
      </c>
      <c r="E177" s="2" t="s">
        <v>199</v>
      </c>
      <c r="F177" s="4" t="e">
        <f>SUMPRODUCT((INDEX(Rohdaten!$A$2:$GG$9999,,MATCH(C177,Rohdaten!$1:$1,))&amp;""=D177&amp;"")*(INDEX(Rohdaten!$A$2:$GG$9999,,MATCH("end_date",Rohdaten!$1:$1,))&lt;&gt;""))</f>
        <v>#N/A</v>
      </c>
      <c r="G177" s="4" t="str">
        <f t="shared" si="5"/>
        <v/>
      </c>
      <c r="H177" s="3"/>
    </row>
    <row r="178" spans="1:8" x14ac:dyDescent="0.25">
      <c r="A178" s="56" t="s">
        <v>179</v>
      </c>
      <c r="B178" s="56" t="s">
        <v>291</v>
      </c>
      <c r="C178" s="56" t="s">
        <v>333</v>
      </c>
      <c r="D178" s="57"/>
      <c r="E178" s="37" t="s">
        <v>48</v>
      </c>
      <c r="F178" s="4" t="e">
        <f>SUMPRODUCT((INDEX(Rohdaten!$A$2:$GG$9999,,MATCH(C178,Rohdaten!$1:$1,))&amp;""=D178&amp;"")*(INDEX(Rohdaten!$A$2:$GG$9999,,MATCH("end_date",Rohdaten!$1:$1,))&lt;&gt;""))</f>
        <v>#N/A</v>
      </c>
      <c r="G178" s="4" t="e">
        <f t="shared" si="5"/>
        <v>#N/A</v>
      </c>
      <c r="H178" s="49" t="str">
        <f>CONCATENATE("[Filter] Kursteilnahme erfolgreich: n= ",K177)</f>
        <v xml:space="preserve">[Filter] Kursteilnahme erfolgreich: n= </v>
      </c>
    </row>
    <row r="179" spans="1:8" x14ac:dyDescent="0.25">
      <c r="A179" s="3"/>
      <c r="B179" s="3"/>
      <c r="C179" s="50" t="s">
        <v>333</v>
      </c>
      <c r="D179" s="3">
        <v>0</v>
      </c>
      <c r="E179" s="2" t="s">
        <v>198</v>
      </c>
      <c r="F179" s="4" t="e">
        <f>SUMPRODUCT((INDEX(Rohdaten!$A$2:$GG$9999,,MATCH(C179,Rohdaten!$1:$1,))&amp;""=D179&amp;"")*(INDEX(Rohdaten!$A$2:$GG$9999,,MATCH("end_date",Rohdaten!$1:$1,))&lt;&gt;""))</f>
        <v>#N/A</v>
      </c>
      <c r="G179" s="4" t="str">
        <f t="shared" si="5"/>
        <v/>
      </c>
      <c r="H179" s="3"/>
    </row>
    <row r="180" spans="1:8" x14ac:dyDescent="0.25">
      <c r="A180" s="3"/>
      <c r="B180" s="3"/>
      <c r="C180" s="50" t="s">
        <v>333</v>
      </c>
      <c r="D180" s="3">
        <v>1</v>
      </c>
      <c r="E180" s="2" t="s">
        <v>199</v>
      </c>
      <c r="F180" s="4" t="e">
        <f>SUMPRODUCT((INDEX(Rohdaten!$A$2:$GG$9999,,MATCH(C180,Rohdaten!$1:$1,))&amp;""=D180&amp;"")*(INDEX(Rohdaten!$A$2:$GG$9999,,MATCH("end_date",Rohdaten!$1:$1,))&lt;&gt;""))</f>
        <v>#N/A</v>
      </c>
      <c r="G180" s="4" t="str">
        <f t="shared" si="5"/>
        <v/>
      </c>
      <c r="H180" s="3"/>
    </row>
    <row r="181" spans="1:8" x14ac:dyDescent="0.25">
      <c r="A181" s="56" t="s">
        <v>179</v>
      </c>
      <c r="B181" s="56" t="s">
        <v>292</v>
      </c>
      <c r="C181" s="56" t="s">
        <v>334</v>
      </c>
      <c r="D181" s="57"/>
      <c r="E181" s="37" t="s">
        <v>48</v>
      </c>
      <c r="F181" s="4" t="e">
        <f>SUMPRODUCT((INDEX(Rohdaten!$A$2:$GG$9999,,MATCH(C181,Rohdaten!$1:$1,))&amp;""=D181&amp;"")*(INDEX(Rohdaten!$A$2:$GG$9999,,MATCH("end_date",Rohdaten!$1:$1,))&lt;&gt;""))</f>
        <v>#N/A</v>
      </c>
      <c r="G181" s="4" t="e">
        <f t="shared" si="5"/>
        <v>#N/A</v>
      </c>
      <c r="H181" s="49" t="str">
        <f>CONCATENATE("[Filter] Bei Eintritt PWE Online: n= ","*unbekannt*")</f>
        <v>[Filter] Bei Eintritt PWE Online: n= *unbekannt*</v>
      </c>
    </row>
    <row r="182" spans="1:8" x14ac:dyDescent="0.25">
      <c r="A182" s="3"/>
      <c r="B182" s="3"/>
      <c r="C182" s="50" t="s">
        <v>334</v>
      </c>
      <c r="D182" s="3">
        <v>0</v>
      </c>
      <c r="E182" s="2" t="s">
        <v>198</v>
      </c>
      <c r="F182" s="4" t="e">
        <f>SUMPRODUCT((INDEX(Rohdaten!$A$2:$GG$9999,,MATCH(C182,Rohdaten!$1:$1,))&amp;""=D182&amp;"")*(INDEX(Rohdaten!$A$2:$GG$9999,,MATCH("end_date",Rohdaten!$1:$1,))&lt;&gt;""))</f>
        <v>#N/A</v>
      </c>
      <c r="G182" s="4" t="str">
        <f t="shared" si="5"/>
        <v/>
      </c>
    </row>
    <row r="183" spans="1:8" x14ac:dyDescent="0.25">
      <c r="A183" s="3"/>
      <c r="B183" s="3"/>
      <c r="C183" s="50" t="s">
        <v>334</v>
      </c>
      <c r="D183" s="3">
        <v>1</v>
      </c>
      <c r="E183" s="2" t="s">
        <v>199</v>
      </c>
      <c r="F183" s="4" t="e">
        <f>SUMPRODUCT((INDEX(Rohdaten!$A$2:$GG$9999,,MATCH(C183,Rohdaten!$1:$1,))&amp;""=D183&amp;"")*(INDEX(Rohdaten!$A$2:$GG$9999,,MATCH("end_date",Rohdaten!$1:$1,))&lt;&gt;""))</f>
        <v>#N/A</v>
      </c>
      <c r="G183" s="4" t="str">
        <f t="shared" si="5"/>
        <v/>
      </c>
    </row>
    <row r="184" spans="1:8" x14ac:dyDescent="0.25">
      <c r="A184" s="56" t="s">
        <v>168</v>
      </c>
      <c r="B184" s="56" t="s">
        <v>293</v>
      </c>
      <c r="C184" s="56" t="s">
        <v>335</v>
      </c>
      <c r="D184" s="57"/>
      <c r="E184" s="56" t="s">
        <v>48</v>
      </c>
      <c r="F184" s="4" t="e">
        <f>SUMPRODUCT((INDEX(Rohdaten!$A$2:$GG$9999,,MATCH(C184,Rohdaten!$1:$1,))&amp;""=D184&amp;"")*(INDEX(Rohdaten!$A$2:$GG$9999,,MATCH("end_date",Rohdaten!$1:$1,))&lt;&gt;""))</f>
        <v>#N/A</v>
      </c>
      <c r="G184" s="4" t="e">
        <f>IF(MATCH(C184,$C:$C,0)=ROW(C184),SUM(F184:F187),"")</f>
        <v>#N/A</v>
      </c>
      <c r="H184" s="49" t="e">
        <f>CONCATENATE("[Filter] Zielgruppe HDL: n= ",F10)</f>
        <v>#N/A</v>
      </c>
    </row>
    <row r="185" spans="1:8" x14ac:dyDescent="0.25">
      <c r="A185" s="3"/>
      <c r="B185" s="3"/>
      <c r="C185" s="50" t="s">
        <v>335</v>
      </c>
      <c r="D185" s="3">
        <v>0</v>
      </c>
      <c r="E185" s="2" t="s">
        <v>49</v>
      </c>
      <c r="F185" s="4" t="e">
        <f>SUMPRODUCT((INDEX(Rohdaten!$A$2:$GG$9999,,MATCH(C185,Rohdaten!$1:$1,))&amp;""=D185&amp;"")*(INDEX(Rohdaten!$A$2:$GG$9999,,MATCH("end_date",Rohdaten!$1:$1,))&lt;&gt;""))</f>
        <v>#N/A</v>
      </c>
      <c r="G185" s="4" t="str">
        <f>IF(MATCH(C185,$C:$C,0)=ROW(C185),SUM(F185:F187),"")</f>
        <v/>
      </c>
    </row>
    <row r="186" spans="1:8" x14ac:dyDescent="0.25">
      <c r="A186" s="3"/>
      <c r="B186" s="3"/>
      <c r="C186" s="50" t="s">
        <v>335</v>
      </c>
      <c r="D186" s="3">
        <v>1</v>
      </c>
      <c r="E186" s="2" t="s">
        <v>294</v>
      </c>
      <c r="F186" s="4" t="e">
        <f>SUMPRODUCT((INDEX(Rohdaten!$A$2:$GG$9999,,MATCH(C186,Rohdaten!$1:$1,))&amp;""=D186&amp;"")*(INDEX(Rohdaten!$A$2:$GG$9999,,MATCH("end_date",Rohdaten!$1:$1,))&lt;&gt;""))</f>
        <v>#N/A</v>
      </c>
      <c r="G186" s="4" t="str">
        <f>IF(MATCH(C186,$C:$C,0)=ROW(C186),SUM(F186:F188),"")</f>
        <v/>
      </c>
    </row>
    <row r="187" spans="1:8" x14ac:dyDescent="0.25">
      <c r="A187" s="3"/>
      <c r="B187" s="3"/>
      <c r="C187" s="50" t="s">
        <v>335</v>
      </c>
      <c r="D187" s="3">
        <v>2</v>
      </c>
      <c r="E187" s="2" t="s">
        <v>295</v>
      </c>
      <c r="F187" s="4" t="e">
        <f>SUMPRODUCT((INDEX(Rohdaten!$A$2:$GG$9999,,MATCH(C187,Rohdaten!$1:$1,))&amp;""=D187&amp;"")*(INDEX(Rohdaten!$A$2:$GG$9999,,MATCH("end_date",Rohdaten!$1:$1,))&lt;&gt;""))</f>
        <v>#N/A</v>
      </c>
      <c r="G187" s="4" t="str">
        <f>IF(MATCH(C187,$C:$C,0)=ROW(C187),SUM(F187:F189),"")</f>
        <v/>
      </c>
    </row>
    <row r="188" spans="1:8" x14ac:dyDescent="0.25">
      <c r="A188" s="56" t="s">
        <v>168</v>
      </c>
      <c r="B188" s="56" t="s">
        <v>296</v>
      </c>
      <c r="C188" s="56" t="s">
        <v>336</v>
      </c>
      <c r="D188" s="57"/>
      <c r="E188" s="56" t="s">
        <v>48</v>
      </c>
      <c r="F188" s="4" t="e">
        <f>SUMPRODUCT((INDEX(Rohdaten!$A$2:$GG$9999,,MATCH(C188,Rohdaten!$1:$1,))&amp;""=D188&amp;"")*(INDEX(Rohdaten!$A$2:$GG$9999,,MATCH("end_date",Rohdaten!$1:$1,))&lt;&gt;""))</f>
        <v>#N/A</v>
      </c>
      <c r="G188" s="4" t="e">
        <f>IF(MATCH(C188,$C:$C,0)=ROW(C188),SUM(F188:F191),"")</f>
        <v>#N/A</v>
      </c>
      <c r="H188" s="49" t="str">
        <f>CONCATENATE("[Filter] HDL integration in anderen Bereich: n= ",K187)</f>
        <v xml:space="preserve">[Filter] HDL integration in anderen Bereich: n= </v>
      </c>
    </row>
    <row r="189" spans="1:8" x14ac:dyDescent="0.25">
      <c r="A189" s="3"/>
      <c r="B189" s="3"/>
      <c r="C189" s="50" t="s">
        <v>336</v>
      </c>
      <c r="D189" s="3">
        <v>0</v>
      </c>
      <c r="E189" s="2" t="s">
        <v>297</v>
      </c>
      <c r="F189" s="4" t="e">
        <f>SUMPRODUCT((INDEX(Rohdaten!$A$2:$GG$9999,,MATCH(C189,Rohdaten!$1:$1,))&amp;""=D189&amp;"")*(INDEX(Rohdaten!$A$2:$GG$9999,,MATCH("end_date",Rohdaten!$1:$1,))&lt;&gt;""))</f>
        <v>#N/A</v>
      </c>
      <c r="G189" s="4" t="str">
        <f>IF(MATCH(C189,$C:$C,0)=ROW(C189),SUM(F189:F191),"")</f>
        <v/>
      </c>
    </row>
    <row r="190" spans="1:8" x14ac:dyDescent="0.25">
      <c r="A190" s="3"/>
      <c r="B190" s="3"/>
      <c r="C190" s="50" t="s">
        <v>336</v>
      </c>
      <c r="D190" s="3">
        <v>1</v>
      </c>
      <c r="E190" s="2" t="s">
        <v>298</v>
      </c>
      <c r="F190" s="4" t="e">
        <f>SUMPRODUCT((INDEX(Rohdaten!$A$2:$GG$9999,,MATCH(C190,Rohdaten!$1:$1,))&amp;""=D190&amp;"")*(INDEX(Rohdaten!$A$2:$GG$9999,,MATCH("end_date",Rohdaten!$1:$1,))&lt;&gt;""))</f>
        <v>#N/A</v>
      </c>
      <c r="G190" s="4" t="str">
        <f>IF(MATCH(C190,$C:$C,0)=ROW(C190),SUM(F190:F192),"")</f>
        <v/>
      </c>
    </row>
    <row r="191" spans="1:8" x14ac:dyDescent="0.25">
      <c r="A191" s="3"/>
      <c r="B191" s="3"/>
      <c r="C191" s="50" t="s">
        <v>336</v>
      </c>
      <c r="D191" s="3">
        <v>2</v>
      </c>
      <c r="E191" s="2" t="s">
        <v>299</v>
      </c>
      <c r="F191" s="4" t="e">
        <f>SUMPRODUCT((INDEX(Rohdaten!$A$2:$GG$9999,,MATCH(C191,Rohdaten!$1:$1,))&amp;""=D191&amp;"")*(INDEX(Rohdaten!$A$2:$GG$9999,,MATCH("end_date",Rohdaten!$1:$1,))&lt;&gt;""))</f>
        <v>#N/A</v>
      </c>
      <c r="G191" s="4" t="str">
        <f>IF(MATCH(C191,$C:$C,0)=ROW(C191),SUM(F191:F193),"")</f>
        <v/>
      </c>
    </row>
    <row r="192" spans="1:8" x14ac:dyDescent="0.25">
      <c r="A192" s="56" t="s">
        <v>300</v>
      </c>
      <c r="B192" s="56" t="s">
        <v>301</v>
      </c>
      <c r="C192" s="56" t="s">
        <v>337</v>
      </c>
      <c r="D192" s="57"/>
      <c r="E192" s="56" t="s">
        <v>48</v>
      </c>
      <c r="F192" s="4" t="e">
        <f>SUMPRODUCT((INDEX(Rohdaten!$A$2:$GG$9999,,MATCH(C192,Rohdaten!$1:$1,))&amp;""=D192&amp;"")*(INDEX(Rohdaten!$A$2:$GG$9999,,MATCH("end_date",Rohdaten!$1:$1,))&lt;&gt;""))</f>
        <v>#N/A</v>
      </c>
      <c r="G192" s="4" t="e">
        <f>IF(MATCH(C192,$C:$C,0)=ROW(C192),SUM(F192:F198),"")</f>
        <v>#N/A</v>
      </c>
    </row>
    <row r="193" spans="1:8" x14ac:dyDescent="0.25">
      <c r="A193" s="3"/>
      <c r="B193" s="3"/>
      <c r="C193" s="51" t="s">
        <v>337</v>
      </c>
      <c r="D193" s="3">
        <v>0</v>
      </c>
      <c r="E193" s="2" t="s">
        <v>302</v>
      </c>
      <c r="F193" s="4" t="e">
        <f>SUMPRODUCT((INDEX(Rohdaten!$A$2:$GG$9999,,MATCH(C193,Rohdaten!$1:$1,))&amp;""=D193&amp;"")*(INDEX(Rohdaten!$A$2:$GG$9999,,MATCH("end_date",Rohdaten!$1:$1,))&lt;&gt;""))</f>
        <v>#N/A</v>
      </c>
      <c r="G193" s="4" t="str">
        <f t="shared" ref="G193:G198" si="6">IF(MATCH(C193,$C:$C,0)=ROW(C193),SUM(F193:F195),"")</f>
        <v/>
      </c>
    </row>
    <row r="194" spans="1:8" x14ac:dyDescent="0.25">
      <c r="A194" s="3"/>
      <c r="B194" s="3"/>
      <c r="C194" s="51" t="s">
        <v>337</v>
      </c>
      <c r="D194" s="3">
        <v>1</v>
      </c>
      <c r="E194" s="2" t="s">
        <v>303</v>
      </c>
      <c r="F194" s="4" t="e">
        <f>SUMPRODUCT((INDEX(Rohdaten!$A$2:$GG$9999,,MATCH(C194,Rohdaten!$1:$1,))&amp;""=D194&amp;"")*(INDEX(Rohdaten!$A$2:$GG$9999,,MATCH("end_date",Rohdaten!$1:$1,))&lt;&gt;""))</f>
        <v>#N/A</v>
      </c>
      <c r="G194" s="4" t="str">
        <f t="shared" si="6"/>
        <v/>
      </c>
    </row>
    <row r="195" spans="1:8" x14ac:dyDescent="0.25">
      <c r="A195" s="3"/>
      <c r="B195" s="3"/>
      <c r="C195" s="51" t="s">
        <v>337</v>
      </c>
      <c r="D195" s="3">
        <v>2</v>
      </c>
      <c r="E195" s="2" t="s">
        <v>304</v>
      </c>
      <c r="F195" s="4" t="e">
        <f>SUMPRODUCT((INDEX(Rohdaten!$A$2:$GG$9999,,MATCH(C195,Rohdaten!$1:$1,))&amp;""=D195&amp;"")*(INDEX(Rohdaten!$A$2:$GG$9999,,MATCH("end_date",Rohdaten!$1:$1,))&lt;&gt;""))</f>
        <v>#N/A</v>
      </c>
      <c r="G195" s="4" t="str">
        <f t="shared" si="6"/>
        <v/>
      </c>
    </row>
    <row r="196" spans="1:8" x14ac:dyDescent="0.25">
      <c r="A196" s="3"/>
      <c r="B196" s="3"/>
      <c r="C196" s="51" t="s">
        <v>337</v>
      </c>
      <c r="D196" s="3">
        <v>3</v>
      </c>
      <c r="E196" s="2" t="s">
        <v>305</v>
      </c>
      <c r="F196" s="4" t="e">
        <f>SUMPRODUCT((INDEX(Rohdaten!$A$2:$GG$9999,,MATCH(C196,Rohdaten!$1:$1,))&amp;""=D196&amp;"")*(INDEX(Rohdaten!$A$2:$GG$9999,,MATCH("end_date",Rohdaten!$1:$1,))&lt;&gt;""))</f>
        <v>#N/A</v>
      </c>
      <c r="G196" s="4" t="str">
        <f t="shared" si="6"/>
        <v/>
      </c>
    </row>
    <row r="197" spans="1:8" x14ac:dyDescent="0.25">
      <c r="A197" s="3"/>
      <c r="B197" s="3"/>
      <c r="C197" s="51" t="s">
        <v>337</v>
      </c>
      <c r="D197" s="3">
        <v>4</v>
      </c>
      <c r="E197" s="2" t="s">
        <v>306</v>
      </c>
      <c r="F197" s="4" t="e">
        <f>SUMPRODUCT((INDEX(Rohdaten!$A$2:$GG$9999,,MATCH(C197,Rohdaten!$1:$1,))&amp;""=D197&amp;"")*(INDEX(Rohdaten!$A$2:$GG$9999,,MATCH("end_date",Rohdaten!$1:$1,))&lt;&gt;""))</f>
        <v>#N/A</v>
      </c>
      <c r="G197" s="4" t="str">
        <f t="shared" si="6"/>
        <v/>
      </c>
    </row>
    <row r="198" spans="1:8" x14ac:dyDescent="0.25">
      <c r="A198" s="3"/>
      <c r="B198" s="3"/>
      <c r="C198" s="51" t="s">
        <v>337</v>
      </c>
      <c r="D198" s="3">
        <v>5</v>
      </c>
      <c r="E198" s="2" t="s">
        <v>307</v>
      </c>
      <c r="F198" s="4" t="e">
        <f>SUMPRODUCT((INDEX(Rohdaten!$A$2:$GG$9999,,MATCH(C198,Rohdaten!$1:$1,))&amp;""=D198&amp;"")*(INDEX(Rohdaten!$A$2:$GG$9999,,MATCH("end_date",Rohdaten!$1:$1,))&lt;&gt;""))</f>
        <v>#N/A</v>
      </c>
      <c r="G198" s="4" t="str">
        <f t="shared" si="6"/>
        <v/>
      </c>
    </row>
    <row r="199" spans="1:8" x14ac:dyDescent="0.25">
      <c r="A199" s="56" t="s">
        <v>300</v>
      </c>
      <c r="B199" s="56" t="s">
        <v>308</v>
      </c>
      <c r="C199" s="56" t="s">
        <v>338</v>
      </c>
      <c r="D199" s="57"/>
      <c r="E199" s="56" t="s">
        <v>48</v>
      </c>
      <c r="F199" s="4" t="e">
        <f>SUMPRODUCT((INDEX(Rohdaten!$A$2:$GG$9999,,MATCH(C199,Rohdaten!$1:$1,))&amp;""=D199&amp;"")*(INDEX(Rohdaten!$A$2:$GG$9999,,MATCH("end_date",Rohdaten!$1:$1,))&lt;&gt;""))</f>
        <v>#N/A</v>
      </c>
      <c r="G199" s="4" t="e">
        <f>IF(MATCH(C199,$C:$C,0)=ROW(C199),SUM(F199:F203),"")</f>
        <v>#N/A</v>
      </c>
      <c r="H199" s="49" t="str">
        <f>CONCATENATE("[Filter] Integration ins sv-pflichtige oder geföerderte Beschäftigung: n= ",K193+K194)</f>
        <v>[Filter] Integration ins sv-pflichtige oder geföerderte Beschäftigung: n= 0</v>
      </c>
    </row>
    <row r="200" spans="1:8" x14ac:dyDescent="0.25">
      <c r="A200" s="3"/>
      <c r="B200" s="3"/>
      <c r="C200" s="50" t="s">
        <v>338</v>
      </c>
      <c r="D200" s="3">
        <v>1</v>
      </c>
      <c r="E200" s="2" t="s">
        <v>202</v>
      </c>
      <c r="F200" s="4" t="e">
        <f>SUMPRODUCT((INDEX(Rohdaten!$A$2:$GG$9999,,MATCH(C200,Rohdaten!$1:$1,))&amp;""=D200&amp;"")*(INDEX(Rohdaten!$A$2:$GG$9999,,MATCH("end_date",Rohdaten!$1:$1,))&lt;&gt;""))</f>
        <v>#N/A</v>
      </c>
      <c r="G200" s="4" t="str">
        <f t="shared" ref="G200:G206" si="7">IF(MATCH(C200,$C:$C,0)=ROW(C200),SUM(F200:F202),"")</f>
        <v/>
      </c>
      <c r="H200" s="3"/>
    </row>
    <row r="201" spans="1:8" x14ac:dyDescent="0.25">
      <c r="A201" s="3"/>
      <c r="B201" s="3"/>
      <c r="C201" s="50" t="s">
        <v>338</v>
      </c>
      <c r="D201" s="3">
        <v>2</v>
      </c>
      <c r="E201" s="2" t="s">
        <v>203</v>
      </c>
      <c r="F201" s="4" t="e">
        <f>SUMPRODUCT((INDEX(Rohdaten!$A$2:$GG$9999,,MATCH(C201,Rohdaten!$1:$1,))&amp;""=D201&amp;"")*(INDEX(Rohdaten!$A$2:$GG$9999,,MATCH("end_date",Rohdaten!$1:$1,))&lt;&gt;""))</f>
        <v>#N/A</v>
      </c>
      <c r="G201" s="4" t="str">
        <f t="shared" si="7"/>
        <v/>
      </c>
      <c r="H201" s="3"/>
    </row>
    <row r="202" spans="1:8" x14ac:dyDescent="0.25">
      <c r="A202" s="3"/>
      <c r="B202" s="3"/>
      <c r="C202" s="50" t="s">
        <v>338</v>
      </c>
      <c r="D202" s="3">
        <v>3</v>
      </c>
      <c r="E202" s="2" t="s">
        <v>204</v>
      </c>
      <c r="F202" s="4" t="e">
        <f>SUMPRODUCT((INDEX(Rohdaten!$A$2:$GG$9999,,MATCH(C202,Rohdaten!$1:$1,))&amp;""=D202&amp;"")*(INDEX(Rohdaten!$A$2:$GG$9999,,MATCH("end_date",Rohdaten!$1:$1,))&lt;&gt;""))</f>
        <v>#N/A</v>
      </c>
      <c r="G202" s="4" t="str">
        <f t="shared" si="7"/>
        <v/>
      </c>
      <c r="H202" s="3"/>
    </row>
    <row r="203" spans="1:8" x14ac:dyDescent="0.25">
      <c r="A203" s="3"/>
      <c r="B203" s="3"/>
      <c r="C203" s="50" t="s">
        <v>338</v>
      </c>
      <c r="D203" s="3">
        <v>4</v>
      </c>
      <c r="E203" s="2" t="s">
        <v>205</v>
      </c>
      <c r="F203" s="4" t="e">
        <f>SUMPRODUCT((INDEX(Rohdaten!$A$2:$GG$9999,,MATCH(C203,Rohdaten!$1:$1,))&amp;""=D203&amp;"")*(INDEX(Rohdaten!$A$2:$GG$9999,,MATCH("end_date",Rohdaten!$1:$1,))&lt;&gt;""))</f>
        <v>#N/A</v>
      </c>
      <c r="G203" s="4" t="str">
        <f t="shared" si="7"/>
        <v/>
      </c>
      <c r="H203" s="3"/>
    </row>
    <row r="204" spans="1:8" x14ac:dyDescent="0.25">
      <c r="A204" s="56" t="s">
        <v>300</v>
      </c>
      <c r="B204" s="56" t="s">
        <v>309</v>
      </c>
      <c r="C204" s="56" t="s">
        <v>339</v>
      </c>
      <c r="D204" s="57"/>
      <c r="E204" s="56" t="s">
        <v>48</v>
      </c>
      <c r="F204" s="4" t="e">
        <f>SUMPRODUCT((INDEX(Rohdaten!$A$2:$GG$9999,,MATCH(C204,Rohdaten!$1:$1,))&amp;""=D204&amp;"")*(INDEX(Rohdaten!$A$2:$GG$9999,,MATCH("end_date",Rohdaten!$1:$1,))&lt;&gt;""))</f>
        <v>#N/A</v>
      </c>
      <c r="G204" s="4" t="e">
        <f t="shared" si="7"/>
        <v>#N/A</v>
      </c>
      <c r="H204" s="49" t="str">
        <f>CONCATENATE("[Filter] Integration in sv-pflichtige oder geförderte Beschäftigung: n= ",K193+K194)</f>
        <v>[Filter] Integration in sv-pflichtige oder geförderte Beschäftigung: n= 0</v>
      </c>
    </row>
    <row r="205" spans="1:8" x14ac:dyDescent="0.25">
      <c r="A205" s="3"/>
      <c r="B205" s="3"/>
      <c r="C205" s="50" t="s">
        <v>339</v>
      </c>
      <c r="D205" s="3">
        <v>0</v>
      </c>
      <c r="E205" s="2" t="s">
        <v>198</v>
      </c>
      <c r="F205" s="4" t="e">
        <f>SUMPRODUCT((INDEX(Rohdaten!$A$2:$GG$9999,,MATCH(C205,Rohdaten!$1:$1,))&amp;""=D205&amp;"")*(INDEX(Rohdaten!$A$2:$GG$9999,,MATCH("end_date",Rohdaten!$1:$1,))&lt;&gt;""))</f>
        <v>#N/A</v>
      </c>
      <c r="G205" s="4" t="str">
        <f t="shared" si="7"/>
        <v/>
      </c>
      <c r="H205" s="3"/>
    </row>
    <row r="206" spans="1:8" x14ac:dyDescent="0.25">
      <c r="A206" s="3"/>
      <c r="B206" s="3"/>
      <c r="C206" s="50" t="s">
        <v>339</v>
      </c>
      <c r="D206" s="3">
        <v>1</v>
      </c>
      <c r="E206" s="2" t="s">
        <v>199</v>
      </c>
      <c r="F206" s="4" t="e">
        <f>SUMPRODUCT((INDEX(Rohdaten!$A$2:$GG$9999,,MATCH(C206,Rohdaten!$1:$1,))&amp;""=D206&amp;"")*(INDEX(Rohdaten!$A$2:$GG$9999,,MATCH("end_date",Rohdaten!$1:$1,))&lt;&gt;""))</f>
        <v>#N/A</v>
      </c>
      <c r="G206" s="4" t="str">
        <f t="shared" si="7"/>
        <v/>
      </c>
      <c r="H206" s="3"/>
    </row>
    <row r="207" spans="1:8" x14ac:dyDescent="0.25">
      <c r="A207" s="55" t="s">
        <v>300</v>
      </c>
      <c r="B207" s="37" t="s">
        <v>310</v>
      </c>
      <c r="C207" s="56" t="s">
        <v>340</v>
      </c>
      <c r="D207" s="57"/>
      <c r="E207" s="37" t="s">
        <v>48</v>
      </c>
      <c r="F207" s="4" t="e">
        <f>SUMPRODUCT((INDEX(Rohdaten!$A$2:$GG$9999,,MATCH(C207,Rohdaten!$1:$1,))&amp;""=D207&amp;"")*(INDEX(Rohdaten!$A$2:$GG$9999,,MATCH("end_date",Rohdaten!$1:$1,))&lt;&gt;""))</f>
        <v>#N/A</v>
      </c>
      <c r="G207" s="4" t="e">
        <f>IF(MATCH(C207,$C:$C,0)=ROW(C207),SUM(F207:F228),"")</f>
        <v>#N/A</v>
      </c>
      <c r="H207" s="49" t="str">
        <f>CONCATENATE("[Filter] Integration in sv-pflichtige und ZG ist nicht HDL n= ","*unbekannt*")</f>
        <v>[Filter] Integration in sv-pflichtige und ZG ist nicht HDL n= *unbekannt*</v>
      </c>
    </row>
    <row r="208" spans="1:8" x14ac:dyDescent="0.25">
      <c r="A208" s="3"/>
      <c r="B208" s="3"/>
      <c r="C208" s="50" t="s">
        <v>340</v>
      </c>
      <c r="D208" s="52">
        <v>1</v>
      </c>
      <c r="E208" s="53" t="s">
        <v>209</v>
      </c>
      <c r="F208" s="4" t="e">
        <f>SUMPRODUCT((INDEX(Rohdaten!$A$2:$GG$9999,,MATCH(C208,Rohdaten!$1:$1,))&amp;""=D208&amp;"")*(INDEX(Rohdaten!$A$2:$GG$9999,,MATCH("end_date",Rohdaten!$1:$1,))&lt;&gt;""))</f>
        <v>#N/A</v>
      </c>
      <c r="G208" s="4" t="str">
        <f t="shared" ref="G208:G237" si="8">IF(MATCH(C208,$C:$C,0)=ROW(C208),SUM(F208:F210),"")</f>
        <v/>
      </c>
    </row>
    <row r="209" spans="1:7" x14ac:dyDescent="0.25">
      <c r="A209" s="3"/>
      <c r="B209" s="3"/>
      <c r="C209" s="50" t="s">
        <v>340</v>
      </c>
      <c r="D209" s="52">
        <v>10</v>
      </c>
      <c r="E209" s="53" t="s">
        <v>210</v>
      </c>
      <c r="F209" s="4" t="e">
        <f>SUMPRODUCT((INDEX(Rohdaten!$A$2:$GG$9999,,MATCH(C209,Rohdaten!$1:$1,))&amp;""=D209&amp;"")*(INDEX(Rohdaten!$A$2:$GG$9999,,MATCH("end_date",Rohdaten!$1:$1,))&lt;&gt;""))</f>
        <v>#N/A</v>
      </c>
      <c r="G209" s="4" t="str">
        <f t="shared" si="8"/>
        <v/>
      </c>
    </row>
    <row r="210" spans="1:7" x14ac:dyDescent="0.25">
      <c r="A210" s="3"/>
      <c r="B210" s="3"/>
      <c r="C210" s="50" t="s">
        <v>340</v>
      </c>
      <c r="D210" s="52">
        <v>11</v>
      </c>
      <c r="E210" s="53" t="s">
        <v>211</v>
      </c>
      <c r="F210" s="4" t="e">
        <f>SUMPRODUCT((INDEX(Rohdaten!$A$2:$GG$9999,,MATCH(C210,Rohdaten!$1:$1,))&amp;""=D210&amp;"")*(INDEX(Rohdaten!$A$2:$GG$9999,,MATCH("end_date",Rohdaten!$1:$1,))&lt;&gt;""))</f>
        <v>#N/A</v>
      </c>
      <c r="G210" s="4" t="str">
        <f t="shared" si="8"/>
        <v/>
      </c>
    </row>
    <row r="211" spans="1:7" x14ac:dyDescent="0.25">
      <c r="A211" s="3"/>
      <c r="B211" s="3"/>
      <c r="C211" s="50" t="s">
        <v>340</v>
      </c>
      <c r="D211" s="52">
        <v>12</v>
      </c>
      <c r="E211" s="53" t="s">
        <v>212</v>
      </c>
      <c r="F211" s="4" t="e">
        <f>SUMPRODUCT((INDEX(Rohdaten!$A$2:$GG$9999,,MATCH(C211,Rohdaten!$1:$1,))&amp;""=D211&amp;"")*(INDEX(Rohdaten!$A$2:$GG$9999,,MATCH("end_date",Rohdaten!$1:$1,))&lt;&gt;""))</f>
        <v>#N/A</v>
      </c>
      <c r="G211" s="4" t="str">
        <f t="shared" si="8"/>
        <v/>
      </c>
    </row>
    <row r="212" spans="1:7" x14ac:dyDescent="0.25">
      <c r="A212" s="3"/>
      <c r="B212" s="3"/>
      <c r="C212" s="50" t="s">
        <v>340</v>
      </c>
      <c r="D212" s="52">
        <v>13</v>
      </c>
      <c r="E212" s="53" t="s">
        <v>213</v>
      </c>
      <c r="F212" s="4" t="e">
        <f>SUMPRODUCT((INDEX(Rohdaten!$A$2:$GG$9999,,MATCH(C212,Rohdaten!$1:$1,))&amp;""=D212&amp;"")*(INDEX(Rohdaten!$A$2:$GG$9999,,MATCH("end_date",Rohdaten!$1:$1,))&lt;&gt;""))</f>
        <v>#N/A</v>
      </c>
      <c r="G212" s="4" t="str">
        <f t="shared" si="8"/>
        <v/>
      </c>
    </row>
    <row r="213" spans="1:7" x14ac:dyDescent="0.25">
      <c r="A213" s="3"/>
      <c r="B213" s="3"/>
      <c r="C213" s="50" t="s">
        <v>340</v>
      </c>
      <c r="D213" s="52">
        <v>14</v>
      </c>
      <c r="E213" s="53" t="s">
        <v>214</v>
      </c>
      <c r="F213" s="4" t="e">
        <f>SUMPRODUCT((INDEX(Rohdaten!$A$2:$GG$9999,,MATCH(C213,Rohdaten!$1:$1,))&amp;""=D213&amp;"")*(INDEX(Rohdaten!$A$2:$GG$9999,,MATCH("end_date",Rohdaten!$1:$1,))&lt;&gt;""))</f>
        <v>#N/A</v>
      </c>
      <c r="G213" s="4" t="str">
        <f t="shared" si="8"/>
        <v/>
      </c>
    </row>
    <row r="214" spans="1:7" x14ac:dyDescent="0.25">
      <c r="A214" s="3"/>
      <c r="B214" s="3"/>
      <c r="C214" s="50" t="s">
        <v>340</v>
      </c>
      <c r="D214" s="52">
        <v>15</v>
      </c>
      <c r="E214" s="53" t="s">
        <v>215</v>
      </c>
      <c r="F214" s="4" t="e">
        <f>SUMPRODUCT((INDEX(Rohdaten!$A$2:$GG$9999,,MATCH(C214,Rohdaten!$1:$1,))&amp;""=D214&amp;"")*(INDEX(Rohdaten!$A$2:$GG$9999,,MATCH("end_date",Rohdaten!$1:$1,))&lt;&gt;""))</f>
        <v>#N/A</v>
      </c>
      <c r="G214" s="4" t="str">
        <f t="shared" si="8"/>
        <v/>
      </c>
    </row>
    <row r="215" spans="1:7" x14ac:dyDescent="0.25">
      <c r="A215" s="3"/>
      <c r="B215" s="3"/>
      <c r="C215" s="50" t="s">
        <v>340</v>
      </c>
      <c r="D215" s="52">
        <v>16</v>
      </c>
      <c r="E215" s="53" t="s">
        <v>216</v>
      </c>
      <c r="F215" s="4" t="e">
        <f>SUMPRODUCT((INDEX(Rohdaten!$A$2:$GG$9999,,MATCH(C215,Rohdaten!$1:$1,))&amp;""=D215&amp;"")*(INDEX(Rohdaten!$A$2:$GG$9999,,MATCH("end_date",Rohdaten!$1:$1,))&lt;&gt;""))</f>
        <v>#N/A</v>
      </c>
      <c r="G215" s="4" t="str">
        <f t="shared" si="8"/>
        <v/>
      </c>
    </row>
    <row r="216" spans="1:7" x14ac:dyDescent="0.25">
      <c r="A216" s="3"/>
      <c r="B216" s="3"/>
      <c r="C216" s="50" t="s">
        <v>340</v>
      </c>
      <c r="D216" s="52">
        <v>17</v>
      </c>
      <c r="E216" s="53" t="s">
        <v>217</v>
      </c>
      <c r="F216" s="4" t="e">
        <f>SUMPRODUCT((INDEX(Rohdaten!$A$2:$GG$9999,,MATCH(C216,Rohdaten!$1:$1,))&amp;""=D216&amp;"")*(INDEX(Rohdaten!$A$2:$GG$9999,,MATCH("end_date",Rohdaten!$1:$1,))&lt;&gt;""))</f>
        <v>#N/A</v>
      </c>
      <c r="G216" s="4" t="str">
        <f t="shared" si="8"/>
        <v/>
      </c>
    </row>
    <row r="217" spans="1:7" x14ac:dyDescent="0.25">
      <c r="A217" s="3"/>
      <c r="B217" s="3"/>
      <c r="C217" s="50" t="s">
        <v>340</v>
      </c>
      <c r="D217" s="52">
        <v>18</v>
      </c>
      <c r="E217" s="53" t="s">
        <v>218</v>
      </c>
      <c r="F217" s="4" t="e">
        <f>SUMPRODUCT((INDEX(Rohdaten!$A$2:$GG$9999,,MATCH(C217,Rohdaten!$1:$1,))&amp;""=D217&amp;"")*(INDEX(Rohdaten!$A$2:$GG$9999,,MATCH("end_date",Rohdaten!$1:$1,))&lt;&gt;""))</f>
        <v>#N/A</v>
      </c>
      <c r="G217" s="4" t="str">
        <f t="shared" si="8"/>
        <v/>
      </c>
    </row>
    <row r="218" spans="1:7" x14ac:dyDescent="0.25">
      <c r="A218" s="3"/>
      <c r="B218" s="3"/>
      <c r="C218" s="50" t="s">
        <v>340</v>
      </c>
      <c r="D218" s="52">
        <v>19</v>
      </c>
      <c r="E218" s="53" t="s">
        <v>219</v>
      </c>
      <c r="F218" s="4" t="e">
        <f>SUMPRODUCT((INDEX(Rohdaten!$A$2:$GG$9999,,MATCH(C218,Rohdaten!$1:$1,))&amp;""=D218&amp;"")*(INDEX(Rohdaten!$A$2:$GG$9999,,MATCH("end_date",Rohdaten!$1:$1,))&lt;&gt;""))</f>
        <v>#N/A</v>
      </c>
      <c r="G218" s="4" t="str">
        <f t="shared" si="8"/>
        <v/>
      </c>
    </row>
    <row r="219" spans="1:7" x14ac:dyDescent="0.25">
      <c r="A219" s="3"/>
      <c r="B219" s="3"/>
      <c r="C219" s="50" t="s">
        <v>340</v>
      </c>
      <c r="D219" s="52">
        <v>2</v>
      </c>
      <c r="E219" s="53" t="s">
        <v>220</v>
      </c>
      <c r="F219" s="4" t="e">
        <f>SUMPRODUCT((INDEX(Rohdaten!$A$2:$GG$9999,,MATCH(C219,Rohdaten!$1:$1,))&amp;""=D219&amp;"")*(INDEX(Rohdaten!$A$2:$GG$9999,,MATCH("end_date",Rohdaten!$1:$1,))&lt;&gt;""))</f>
        <v>#N/A</v>
      </c>
      <c r="G219" s="4" t="str">
        <f t="shared" si="8"/>
        <v/>
      </c>
    </row>
    <row r="220" spans="1:7" x14ac:dyDescent="0.25">
      <c r="A220" s="3"/>
      <c r="B220" s="3"/>
      <c r="C220" s="50" t="s">
        <v>340</v>
      </c>
      <c r="D220" s="52">
        <v>20</v>
      </c>
      <c r="E220" s="53" t="s">
        <v>221</v>
      </c>
      <c r="F220" s="4" t="e">
        <f>SUMPRODUCT((INDEX(Rohdaten!$A$2:$GG$9999,,MATCH(C220,Rohdaten!$1:$1,))&amp;""=D220&amp;"")*(INDEX(Rohdaten!$A$2:$GG$9999,,MATCH("end_date",Rohdaten!$1:$1,))&lt;&gt;""))</f>
        <v>#N/A</v>
      </c>
      <c r="G220" s="4" t="str">
        <f t="shared" si="8"/>
        <v/>
      </c>
    </row>
    <row r="221" spans="1:7" x14ac:dyDescent="0.25">
      <c r="A221" s="3"/>
      <c r="B221" s="3"/>
      <c r="C221" s="50" t="s">
        <v>340</v>
      </c>
      <c r="D221" s="52">
        <v>21</v>
      </c>
      <c r="E221" s="53" t="s">
        <v>222</v>
      </c>
      <c r="F221" s="4" t="e">
        <f>SUMPRODUCT((INDEX(Rohdaten!$A$2:$GG$9999,,MATCH(C221,Rohdaten!$1:$1,))&amp;""=D221&amp;"")*(INDEX(Rohdaten!$A$2:$GG$9999,,MATCH("end_date",Rohdaten!$1:$1,))&lt;&gt;""))</f>
        <v>#N/A</v>
      </c>
      <c r="G221" s="4" t="str">
        <f t="shared" si="8"/>
        <v/>
      </c>
    </row>
    <row r="222" spans="1:7" x14ac:dyDescent="0.25">
      <c r="A222" s="3"/>
      <c r="B222" s="3"/>
      <c r="C222" s="50" t="s">
        <v>340</v>
      </c>
      <c r="D222" s="52">
        <v>3</v>
      </c>
      <c r="E222" s="53" t="s">
        <v>223</v>
      </c>
      <c r="F222" s="4" t="e">
        <f>SUMPRODUCT((INDEX(Rohdaten!$A$2:$GG$9999,,MATCH(C222,Rohdaten!$1:$1,))&amp;""=D222&amp;"")*(INDEX(Rohdaten!$A$2:$GG$9999,,MATCH("end_date",Rohdaten!$1:$1,))&lt;&gt;""))</f>
        <v>#N/A</v>
      </c>
      <c r="G222" s="4" t="str">
        <f t="shared" si="8"/>
        <v/>
      </c>
    </row>
    <row r="223" spans="1:7" x14ac:dyDescent="0.25">
      <c r="A223" s="3"/>
      <c r="B223" s="3"/>
      <c r="C223" s="50" t="s">
        <v>340</v>
      </c>
      <c r="D223" s="52">
        <v>4</v>
      </c>
      <c r="E223" s="53" t="s">
        <v>224</v>
      </c>
      <c r="F223" s="4" t="e">
        <f>SUMPRODUCT((INDEX(Rohdaten!$A$2:$GG$9999,,MATCH(C223,Rohdaten!$1:$1,))&amp;""=D223&amp;"")*(INDEX(Rohdaten!$A$2:$GG$9999,,MATCH("end_date",Rohdaten!$1:$1,))&lt;&gt;""))</f>
        <v>#N/A</v>
      </c>
      <c r="G223" s="4" t="str">
        <f t="shared" si="8"/>
        <v/>
      </c>
    </row>
    <row r="224" spans="1:7" x14ac:dyDescent="0.25">
      <c r="A224" s="3"/>
      <c r="B224" s="3"/>
      <c r="C224" s="50" t="s">
        <v>340</v>
      </c>
      <c r="D224" s="52">
        <v>5</v>
      </c>
      <c r="E224" s="53" t="s">
        <v>225</v>
      </c>
      <c r="F224" s="4" t="e">
        <f>SUMPRODUCT((INDEX(Rohdaten!$A$2:$GG$9999,,MATCH(C224,Rohdaten!$1:$1,))&amp;""=D224&amp;"")*(INDEX(Rohdaten!$A$2:$GG$9999,,MATCH("end_date",Rohdaten!$1:$1,))&lt;&gt;""))</f>
        <v>#N/A</v>
      </c>
      <c r="G224" s="4" t="str">
        <f t="shared" si="8"/>
        <v/>
      </c>
    </row>
    <row r="225" spans="1:8" x14ac:dyDescent="0.25">
      <c r="A225" s="3"/>
      <c r="B225" s="3"/>
      <c r="C225" s="50" t="s">
        <v>340</v>
      </c>
      <c r="D225" s="52">
        <v>6</v>
      </c>
      <c r="E225" s="53" t="s">
        <v>226</v>
      </c>
      <c r="F225" s="4" t="e">
        <f>SUMPRODUCT((INDEX(Rohdaten!$A$2:$GG$9999,,MATCH(C225,Rohdaten!$1:$1,))&amp;""=D225&amp;"")*(INDEX(Rohdaten!$A$2:$GG$9999,,MATCH("end_date",Rohdaten!$1:$1,))&lt;&gt;""))</f>
        <v>#N/A</v>
      </c>
      <c r="G225" s="4" t="str">
        <f t="shared" si="8"/>
        <v/>
      </c>
    </row>
    <row r="226" spans="1:8" x14ac:dyDescent="0.25">
      <c r="A226" s="3"/>
      <c r="B226" s="3"/>
      <c r="C226" s="50" t="s">
        <v>340</v>
      </c>
      <c r="D226" s="52">
        <v>7</v>
      </c>
      <c r="E226" s="53" t="s">
        <v>227</v>
      </c>
      <c r="F226" s="4" t="e">
        <f>SUMPRODUCT((INDEX(Rohdaten!$A$2:$GG$9999,,MATCH(C226,Rohdaten!$1:$1,))&amp;""=D226&amp;"")*(INDEX(Rohdaten!$A$2:$GG$9999,,MATCH("end_date",Rohdaten!$1:$1,))&lt;&gt;""))</f>
        <v>#N/A</v>
      </c>
      <c r="G226" s="4" t="str">
        <f t="shared" si="8"/>
        <v/>
      </c>
    </row>
    <row r="227" spans="1:8" x14ac:dyDescent="0.25">
      <c r="A227" s="3"/>
      <c r="B227" s="3"/>
      <c r="C227" s="50" t="s">
        <v>340</v>
      </c>
      <c r="D227" s="52">
        <v>8</v>
      </c>
      <c r="E227" s="53" t="s">
        <v>228</v>
      </c>
      <c r="F227" s="4" t="e">
        <f>SUMPRODUCT((INDEX(Rohdaten!$A$2:$GG$9999,,MATCH(C227,Rohdaten!$1:$1,))&amp;""=D227&amp;"")*(INDEX(Rohdaten!$A$2:$GG$9999,,MATCH("end_date",Rohdaten!$1:$1,))&lt;&gt;""))</f>
        <v>#N/A</v>
      </c>
      <c r="G227" s="4" t="str">
        <f t="shared" si="8"/>
        <v/>
      </c>
    </row>
    <row r="228" spans="1:8" x14ac:dyDescent="0.25">
      <c r="A228" s="3"/>
      <c r="B228" s="3"/>
      <c r="C228" s="50" t="s">
        <v>340</v>
      </c>
      <c r="D228" s="52">
        <v>9</v>
      </c>
      <c r="E228" s="53" t="s">
        <v>229</v>
      </c>
      <c r="F228" s="4" t="e">
        <f>SUMPRODUCT((INDEX(Rohdaten!$A$2:$GG$9999,,MATCH(C228,Rohdaten!$1:$1,))&amp;""=D228&amp;"")*(INDEX(Rohdaten!$A$2:$GG$9999,,MATCH("end_date",Rohdaten!$1:$1,))&lt;&gt;""))</f>
        <v>#N/A</v>
      </c>
      <c r="G228" s="4" t="str">
        <f t="shared" si="8"/>
        <v/>
      </c>
    </row>
    <row r="229" spans="1:8" x14ac:dyDescent="0.25">
      <c r="A229" s="55" t="s">
        <v>311</v>
      </c>
      <c r="B229" s="37" t="s">
        <v>312</v>
      </c>
      <c r="C229" s="56" t="s">
        <v>341</v>
      </c>
      <c r="D229" s="57"/>
      <c r="E229" s="37" t="s">
        <v>48</v>
      </c>
      <c r="F229" s="4" t="e">
        <f>SUMPRODUCT((INDEX(Rohdaten!$A$2:$GG$9999,,MATCH(C229,Rohdaten!$1:$1,))&amp;""=D229&amp;"")*(INDEX(Rohdaten!$A$2:$GG$9999,,MATCH("end_date",Rohdaten!$1:$1,))&lt;&gt;""))</f>
        <v>#N/A</v>
      </c>
      <c r="G229" s="4" t="e">
        <f t="shared" si="8"/>
        <v>#N/A</v>
      </c>
      <c r="H229" s="49" t="str">
        <f>CONCATENATE("[Filter] Integration in Beschäftigung: n= ",K193+K194+K195+K196)</f>
        <v>[Filter] Integration in Beschäftigung: n= 0</v>
      </c>
    </row>
    <row r="230" spans="1:8" x14ac:dyDescent="0.25">
      <c r="A230" s="3"/>
      <c r="B230" s="3"/>
      <c r="C230" s="50" t="s">
        <v>341</v>
      </c>
      <c r="D230" s="3">
        <v>0</v>
      </c>
      <c r="E230" s="2" t="s">
        <v>198</v>
      </c>
      <c r="F230" s="4" t="e">
        <f>SUMPRODUCT((INDEX(Rohdaten!$A$2:$GG$9999,,MATCH(C230,Rohdaten!$1:$1,))&amp;""=D230&amp;"")*(INDEX(Rohdaten!$A$2:$GG$9999,,MATCH("end_date",Rohdaten!$1:$1,))&lt;&gt;""))</f>
        <v>#N/A</v>
      </c>
      <c r="G230" s="4" t="str">
        <f t="shared" si="8"/>
        <v/>
      </c>
      <c r="H230" s="3"/>
    </row>
    <row r="231" spans="1:8" x14ac:dyDescent="0.25">
      <c r="A231" s="3"/>
      <c r="B231" s="3"/>
      <c r="C231" s="50" t="s">
        <v>341</v>
      </c>
      <c r="D231" s="3">
        <v>1</v>
      </c>
      <c r="E231" s="2" t="s">
        <v>199</v>
      </c>
      <c r="F231" s="4" t="e">
        <f>SUMPRODUCT((INDEX(Rohdaten!$A$2:$GG$9999,,MATCH(C231,Rohdaten!$1:$1,))&amp;""=D231&amp;"")*(INDEX(Rohdaten!$A$2:$GG$9999,,MATCH("end_date",Rohdaten!$1:$1,))&lt;&gt;""))</f>
        <v>#N/A</v>
      </c>
      <c r="G231" s="4" t="str">
        <f t="shared" si="8"/>
        <v/>
      </c>
      <c r="H231" s="3"/>
    </row>
    <row r="232" spans="1:8" x14ac:dyDescent="0.25">
      <c r="A232" s="55" t="s">
        <v>311</v>
      </c>
      <c r="B232" s="37" t="s">
        <v>313</v>
      </c>
      <c r="C232" s="56" t="s">
        <v>342</v>
      </c>
      <c r="D232" s="57"/>
      <c r="E232" s="37" t="s">
        <v>48</v>
      </c>
      <c r="F232" s="4" t="e">
        <f>SUMPRODUCT((INDEX(Rohdaten!$A$2:$GG$9999,,MATCH(C232,Rohdaten!$1:$1,))&amp;""=D232&amp;"")*(INDEX(Rohdaten!$A$2:$GG$9999,,MATCH("end_date",Rohdaten!$1:$1,))&lt;&gt;""))</f>
        <v>#N/A</v>
      </c>
      <c r="G232" s="4" t="e">
        <f t="shared" si="8"/>
        <v>#N/A</v>
      </c>
      <c r="H232" s="49" t="str">
        <f>CONCATENATE("[Filter] Integration in Beschäftigung: n= ",K193+K194+K195+K196)</f>
        <v>[Filter] Integration in Beschäftigung: n= 0</v>
      </c>
    </row>
    <row r="233" spans="1:8" x14ac:dyDescent="0.25">
      <c r="A233" s="3"/>
      <c r="B233" s="3"/>
      <c r="C233" s="50" t="s">
        <v>342</v>
      </c>
      <c r="D233" s="3">
        <v>0</v>
      </c>
      <c r="E233" s="2" t="s">
        <v>198</v>
      </c>
      <c r="F233" s="4" t="e">
        <f>SUMPRODUCT((INDEX(Rohdaten!$A$2:$GG$9999,,MATCH(C233,Rohdaten!$1:$1,))&amp;""=D233&amp;"")*(INDEX(Rohdaten!$A$2:$GG$9999,,MATCH("end_date",Rohdaten!$1:$1,))&lt;&gt;""))</f>
        <v>#N/A</v>
      </c>
      <c r="G233" s="4" t="str">
        <f t="shared" si="8"/>
        <v/>
      </c>
    </row>
    <row r="234" spans="1:8" x14ac:dyDescent="0.25">
      <c r="A234" s="3"/>
      <c r="B234" s="3"/>
      <c r="C234" s="50" t="s">
        <v>342</v>
      </c>
      <c r="D234" s="3">
        <v>1</v>
      </c>
      <c r="E234" s="2" t="s">
        <v>199</v>
      </c>
      <c r="F234" s="4" t="e">
        <f>SUMPRODUCT((INDEX(Rohdaten!$A$2:$GG$9999,,MATCH(C234,Rohdaten!$1:$1,))&amp;""=D234&amp;"")*(INDEX(Rohdaten!$A$2:$GG$9999,,MATCH("end_date",Rohdaten!$1:$1,))&lt;&gt;""))</f>
        <v>#N/A</v>
      </c>
      <c r="G234" s="4" t="str">
        <f t="shared" si="8"/>
        <v/>
      </c>
    </row>
    <row r="235" spans="1:8" x14ac:dyDescent="0.25">
      <c r="A235" s="55" t="s">
        <v>314</v>
      </c>
      <c r="B235" s="37" t="s">
        <v>315</v>
      </c>
      <c r="C235" s="56" t="s">
        <v>343</v>
      </c>
      <c r="D235" s="57"/>
      <c r="E235" s="37" t="s">
        <v>48</v>
      </c>
      <c r="F235" s="4" t="e">
        <f>SUMPRODUCT((INDEX(Rohdaten!$A$2:$GG$9999,,MATCH(C235,Rohdaten!$1:$1,))&amp;""=D235&amp;"")*(INDEX(Rohdaten!$A$2:$GG$9999,,MATCH("end_date",Rohdaten!$1:$1,))&lt;&gt;""))</f>
        <v>#N/A</v>
      </c>
      <c r="G235" s="4" t="e">
        <f t="shared" si="8"/>
        <v>#N/A</v>
      </c>
    </row>
    <row r="236" spans="1:8" x14ac:dyDescent="0.25">
      <c r="A236" s="3"/>
      <c r="B236" s="3"/>
      <c r="C236" s="50" t="s">
        <v>343</v>
      </c>
      <c r="D236" s="3">
        <v>0</v>
      </c>
      <c r="E236" s="2" t="s">
        <v>198</v>
      </c>
      <c r="F236" s="4" t="e">
        <f>SUMPRODUCT((INDEX(Rohdaten!$A$2:$GG$9999,,MATCH(C236,Rohdaten!$1:$1,))&amp;""=D236&amp;"")*(INDEX(Rohdaten!$A$2:$GG$9999,,MATCH("end_date",Rohdaten!$1:$1,))&lt;&gt;""))</f>
        <v>#N/A</v>
      </c>
      <c r="G236" s="4" t="str">
        <f t="shared" si="8"/>
        <v/>
      </c>
    </row>
    <row r="237" spans="1:8" x14ac:dyDescent="0.25">
      <c r="A237" s="3"/>
      <c r="B237" s="3"/>
      <c r="C237" s="50" t="s">
        <v>343</v>
      </c>
      <c r="D237" s="3">
        <v>1</v>
      </c>
      <c r="E237" s="2" t="s">
        <v>199</v>
      </c>
      <c r="F237" s="4" t="e">
        <f>SUMPRODUCT((INDEX(Rohdaten!$A$2:$GG$9999,,MATCH(C237,Rohdaten!$1:$1,))&amp;""=D237&amp;"")*(INDEX(Rohdaten!$A$2:$GG$9999,,MATCH("end_date",Rohdaten!$1:$1,))&lt;&gt;""))</f>
        <v>#N/A</v>
      </c>
      <c r="G237" s="4" t="str">
        <f t="shared" si="8"/>
        <v/>
      </c>
    </row>
    <row r="238" spans="1:8" x14ac:dyDescent="0.25">
      <c r="A238" s="55" t="s">
        <v>314</v>
      </c>
      <c r="B238" s="37" t="s">
        <v>316</v>
      </c>
      <c r="C238" s="56" t="s">
        <v>344</v>
      </c>
      <c r="D238" s="57"/>
      <c r="E238" s="37" t="s">
        <v>48</v>
      </c>
      <c r="F238" s="4" t="e">
        <f>SUMPRODUCT((INDEX(Rohdaten!$A$2:$GG$9999,,MATCH(C238,Rohdaten!$1:$1,))&amp;""=D238&amp;"")*(INDEX(Rohdaten!$A$2:$GG$9999,,MATCH("end_date",Rohdaten!$1:$1,))&lt;&gt;""))</f>
        <v>#N/A</v>
      </c>
      <c r="G238" s="4" t="e">
        <f>IF(MATCH(C238,$C:$C,0)=ROW(C238),SUM(F238:F243),"")</f>
        <v>#N/A</v>
      </c>
      <c r="H238" s="49" t="str">
        <f>CONCATENATE("[Filter] Nachbetreuung fand statt: n= ",K237)</f>
        <v xml:space="preserve">[Filter] Nachbetreuung fand statt: n= </v>
      </c>
    </row>
    <row r="239" spans="1:8" x14ac:dyDescent="0.25">
      <c r="A239" s="3"/>
      <c r="B239" s="3"/>
      <c r="C239" s="50" t="s">
        <v>344</v>
      </c>
      <c r="D239" s="3">
        <v>0</v>
      </c>
      <c r="E239" s="2" t="s">
        <v>317</v>
      </c>
      <c r="F239" s="4" t="e">
        <f>SUMPRODUCT((INDEX(Rohdaten!$A$2:$GG$9999,,MATCH(C239,Rohdaten!$1:$1,))&amp;""=D239&amp;"")*(INDEX(Rohdaten!$A$2:$GG$9999,,MATCH("end_date",Rohdaten!$1:$1,))&lt;&gt;""))</f>
        <v>#N/A</v>
      </c>
      <c r="G239" s="4" t="str">
        <f t="shared" ref="G239:G246" si="9">IF(MATCH(C239,$C:$C,0)=ROW(C239),SUM(F239:F241),"")</f>
        <v/>
      </c>
    </row>
    <row r="240" spans="1:8" x14ac:dyDescent="0.25">
      <c r="A240" s="3"/>
      <c r="B240" s="3"/>
      <c r="C240" s="50" t="s">
        <v>344</v>
      </c>
      <c r="D240" s="3">
        <v>3</v>
      </c>
      <c r="E240" s="2" t="s">
        <v>318</v>
      </c>
      <c r="F240" s="4" t="e">
        <f>SUMPRODUCT((INDEX(Rohdaten!$A$2:$GG$9999,,MATCH(C240,Rohdaten!$1:$1,))&amp;""=D240&amp;"")*(INDEX(Rohdaten!$A$2:$GG$9999,,MATCH("end_date",Rohdaten!$1:$1,))&lt;&gt;""))</f>
        <v>#N/A</v>
      </c>
      <c r="G240" s="4" t="str">
        <f t="shared" si="9"/>
        <v/>
      </c>
    </row>
    <row r="241" spans="1:8" x14ac:dyDescent="0.25">
      <c r="A241" s="3"/>
      <c r="B241" s="3"/>
      <c r="C241" s="50" t="s">
        <v>344</v>
      </c>
      <c r="D241" s="3">
        <v>5</v>
      </c>
      <c r="E241" s="2" t="s">
        <v>319</v>
      </c>
      <c r="F241" s="4" t="e">
        <f>SUMPRODUCT((INDEX(Rohdaten!$A$2:$GG$9999,,MATCH(C241,Rohdaten!$1:$1,))&amp;""=D241&amp;"")*(INDEX(Rohdaten!$A$2:$GG$9999,,MATCH("end_date",Rohdaten!$1:$1,))&lt;&gt;""))</f>
        <v>#N/A</v>
      </c>
      <c r="G241" s="4" t="str">
        <f t="shared" si="9"/>
        <v/>
      </c>
    </row>
    <row r="242" spans="1:8" x14ac:dyDescent="0.25">
      <c r="A242" s="3"/>
      <c r="B242" s="3"/>
      <c r="C242" s="50" t="s">
        <v>344</v>
      </c>
      <c r="D242" s="3">
        <v>6</v>
      </c>
      <c r="E242" s="2" t="s">
        <v>49</v>
      </c>
      <c r="F242" s="4" t="e">
        <f>SUMPRODUCT((INDEX(Rohdaten!$A$2:$GG$9999,,MATCH(C242,Rohdaten!$1:$1,))&amp;""=D242&amp;"")*(INDEX(Rohdaten!$A$2:$GG$9999,,MATCH("end_date",Rohdaten!$1:$1,))&lt;&gt;""))</f>
        <v>#N/A</v>
      </c>
      <c r="G242" s="4" t="str">
        <f t="shared" si="9"/>
        <v/>
      </c>
    </row>
    <row r="243" spans="1:8" x14ac:dyDescent="0.25">
      <c r="A243" s="3"/>
      <c r="B243" s="3"/>
      <c r="C243" s="50" t="s">
        <v>344</v>
      </c>
      <c r="D243" s="3">
        <v>7</v>
      </c>
      <c r="E243" s="2" t="s">
        <v>264</v>
      </c>
      <c r="F243" s="4" t="e">
        <f>SUMPRODUCT((INDEX(Rohdaten!$A$2:$GG$9999,,MATCH(C243,Rohdaten!$1:$1,))&amp;""=D243&amp;"")*(INDEX(Rohdaten!$A$2:$GG$9999,,MATCH("end_date",Rohdaten!$1:$1,))&lt;&gt;""))</f>
        <v>#N/A</v>
      </c>
      <c r="G243" s="4" t="str">
        <f t="shared" si="9"/>
        <v/>
      </c>
    </row>
    <row r="244" spans="1:8" x14ac:dyDescent="0.25">
      <c r="A244" s="55" t="s">
        <v>320</v>
      </c>
      <c r="B244" s="37" t="s">
        <v>232</v>
      </c>
      <c r="C244" s="56" t="s">
        <v>345</v>
      </c>
      <c r="D244" s="57"/>
      <c r="E244" s="37" t="s">
        <v>48</v>
      </c>
      <c r="F244" s="4" t="e">
        <f>SUMPRODUCT((INDEX(Rohdaten!$A$2:$GG$9999,,MATCH(C244,Rohdaten!$1:$1,))&amp;""=D244&amp;"")*(INDEX(Rohdaten!$A$2:$GG$9999,,MATCH("end_date",Rohdaten!$1:$1,))&lt;&gt;""))</f>
        <v>#N/A</v>
      </c>
      <c r="G244" s="4" t="e">
        <f t="shared" si="9"/>
        <v>#N/A</v>
      </c>
    </row>
    <row r="245" spans="1:8" x14ac:dyDescent="0.25">
      <c r="A245" s="3"/>
      <c r="B245" s="3"/>
      <c r="C245" s="50" t="s">
        <v>345</v>
      </c>
      <c r="D245" s="3">
        <v>0</v>
      </c>
      <c r="E245" s="2" t="s">
        <v>198</v>
      </c>
      <c r="F245" s="4" t="e">
        <f>SUMPRODUCT((INDEX(Rohdaten!$A$2:$GG$9999,,MATCH(C245,Rohdaten!$1:$1,))&amp;""=D245&amp;"")*(INDEX(Rohdaten!$A$2:$GG$9999,,MATCH("end_date",Rohdaten!$1:$1,))&lt;&gt;""))</f>
        <v>#N/A</v>
      </c>
      <c r="G245" s="4" t="str">
        <f t="shared" si="9"/>
        <v/>
      </c>
    </row>
    <row r="246" spans="1:8" x14ac:dyDescent="0.25">
      <c r="A246" s="3"/>
      <c r="B246" s="3"/>
      <c r="C246" s="50" t="s">
        <v>345</v>
      </c>
      <c r="D246" s="3">
        <v>1</v>
      </c>
      <c r="E246" s="2" t="s">
        <v>199</v>
      </c>
      <c r="F246" s="4" t="e">
        <f>SUMPRODUCT((INDEX(Rohdaten!$A$2:$GG$9999,,MATCH(C246,Rohdaten!$1:$1,))&amp;""=D246&amp;"")*(INDEX(Rohdaten!$A$2:$GG$9999,,MATCH("end_date",Rohdaten!$1:$1,))&lt;&gt;""))</f>
        <v>#N/A</v>
      </c>
      <c r="G246" s="4" t="str">
        <f t="shared" si="9"/>
        <v/>
      </c>
    </row>
    <row r="247" spans="1:8" x14ac:dyDescent="0.25">
      <c r="A247" s="55" t="s">
        <v>320</v>
      </c>
      <c r="B247" s="37" t="s">
        <v>233</v>
      </c>
      <c r="C247" s="56" t="s">
        <v>346</v>
      </c>
      <c r="D247" s="57"/>
      <c r="E247" s="37" t="s">
        <v>48</v>
      </c>
      <c r="F247" s="4" t="e">
        <f>SUMPRODUCT((INDEX(Rohdaten!$A$2:$GG$9999,,MATCH(C247,Rohdaten!$1:$1,))&amp;""=D247&amp;"")*(INDEX(Rohdaten!$A$2:$GG$9999,,MATCH("end_date",Rohdaten!$1:$1,))&lt;&gt;""))</f>
        <v>#N/A</v>
      </c>
      <c r="G247" s="4" t="e">
        <f>IF(MATCH(C247,$C:$C,0)=ROW(C247),SUM(F247:F250),"")</f>
        <v>#N/A</v>
      </c>
      <c r="H247" s="49" t="str">
        <f>CONCATENATE("[Filter] HDL nicht beansprucht: n= ",K245)</f>
        <v xml:space="preserve">[Filter] HDL nicht beansprucht: n= </v>
      </c>
    </row>
    <row r="248" spans="1:8" x14ac:dyDescent="0.25">
      <c r="A248" s="3"/>
      <c r="B248" s="3"/>
      <c r="C248" s="50" t="s">
        <v>346</v>
      </c>
      <c r="D248" s="3">
        <v>0</v>
      </c>
      <c r="E248" s="2" t="s">
        <v>198</v>
      </c>
      <c r="F248" s="4" t="e">
        <f>SUMPRODUCT((INDEX(Rohdaten!$A$2:$GG$9999,,MATCH(C248,Rohdaten!$1:$1,))&amp;""=D248&amp;"")*(INDEX(Rohdaten!$A$2:$GG$9999,,MATCH("end_date",Rohdaten!$1:$1,))&lt;&gt;""))</f>
        <v>#N/A</v>
      </c>
      <c r="G248" s="4" t="str">
        <f>IF(MATCH(C248,$C:$C,0)=ROW(C248),SUM(F248:F250),"")</f>
        <v/>
      </c>
    </row>
    <row r="249" spans="1:8" x14ac:dyDescent="0.25">
      <c r="A249" s="3"/>
      <c r="B249" s="3"/>
      <c r="C249" s="50" t="s">
        <v>346</v>
      </c>
      <c r="D249" s="3">
        <v>1</v>
      </c>
      <c r="E249" s="2" t="s">
        <v>199</v>
      </c>
      <c r="F249" s="4" t="e">
        <f>SUMPRODUCT((INDEX(Rohdaten!$A$2:$GG$9999,,MATCH(C249,Rohdaten!$1:$1,))&amp;""=D249&amp;"")*(INDEX(Rohdaten!$A$2:$GG$9999,,MATCH("end_date",Rohdaten!$1:$1,))&lt;&gt;""))</f>
        <v>#N/A</v>
      </c>
      <c r="G249" s="4" t="str">
        <f>IF(MATCH(C249,$C:$C,0)=ROW(C249),SUM(F249:F251),"")</f>
        <v/>
      </c>
    </row>
    <row r="250" spans="1:8" x14ac:dyDescent="0.25">
      <c r="A250" s="3"/>
      <c r="B250" s="3"/>
      <c r="C250" s="50" t="s">
        <v>346</v>
      </c>
      <c r="D250" s="3">
        <v>2</v>
      </c>
      <c r="E250" s="2" t="s">
        <v>234</v>
      </c>
      <c r="F250" s="4" t="e">
        <f>SUMPRODUCT((INDEX(Rohdaten!$A$2:$GG$9999,,MATCH(C250,Rohdaten!$1:$1,))&amp;""=D250&amp;"")*(INDEX(Rohdaten!$A$2:$GG$9999,,MATCH("end_date",Rohdaten!$1:$1,))&lt;&gt;""))</f>
        <v>#N/A</v>
      </c>
      <c r="G250" s="4" t="str">
        <f>IF(MATCH(C250,$C:$C,0)=ROW(C250),SUM(F250:F252),"")</f>
        <v/>
      </c>
    </row>
    <row r="251" spans="1:8" x14ac:dyDescent="0.25">
      <c r="A251" s="55" t="s">
        <v>320</v>
      </c>
      <c r="B251" s="37" t="s">
        <v>235</v>
      </c>
      <c r="C251" s="56" t="s">
        <v>238</v>
      </c>
      <c r="D251" s="57"/>
      <c r="E251" s="37" t="s">
        <v>48</v>
      </c>
      <c r="F251" s="4" t="e">
        <f>SUMPRODUCT((INDEX(Rohdaten!$A$2:$GG$9999,,MATCH(C251,Rohdaten!$1:$1,))&amp;""=D251&amp;"")*(INDEX(Rohdaten!$A$2:$GG$9999,,MATCH("end_date",Rohdaten!$1:$1,))&lt;&gt;""))</f>
        <v>#N/A</v>
      </c>
      <c r="G251" s="4" t="e">
        <f>IF(MATCH(C251,$C:$C,0)=ROW(C251),SUM(F251:F254),"")</f>
        <v>#N/A</v>
      </c>
    </row>
    <row r="252" spans="1:8" x14ac:dyDescent="0.25">
      <c r="A252" s="3"/>
      <c r="B252" s="3"/>
      <c r="C252" s="50" t="s">
        <v>238</v>
      </c>
      <c r="D252" s="3">
        <v>0</v>
      </c>
      <c r="E252" s="2" t="s">
        <v>198</v>
      </c>
      <c r="F252" s="4" t="e">
        <f>SUMPRODUCT((INDEX(Rohdaten!$A$2:$GG$9999,,MATCH(C252,Rohdaten!$1:$1,))&amp;""=D252&amp;"")*(INDEX(Rohdaten!$A$2:$GG$9999,,MATCH("end_date",Rohdaten!$1:$1,))&lt;&gt;""))</f>
        <v>#N/A</v>
      </c>
      <c r="G252" s="4" t="str">
        <f>IF(MATCH(C252,$C:$C,0)=ROW(C252),SUM(F252:F254),"")</f>
        <v/>
      </c>
    </row>
    <row r="253" spans="1:8" x14ac:dyDescent="0.25">
      <c r="A253" s="3"/>
      <c r="B253" s="3"/>
      <c r="C253" s="50" t="s">
        <v>238</v>
      </c>
      <c r="D253" s="3">
        <v>1</v>
      </c>
      <c r="E253" s="2" t="s">
        <v>199</v>
      </c>
      <c r="F253" s="4" t="e">
        <f>SUMPRODUCT((INDEX(Rohdaten!$A$2:$GG$9999,,MATCH(C253,Rohdaten!$1:$1,))&amp;""=D253&amp;"")*(INDEX(Rohdaten!$A$2:$GG$9999,,MATCH("end_date",Rohdaten!$1:$1,))&lt;&gt;""))</f>
        <v>#N/A</v>
      </c>
      <c r="G253" s="4" t="str">
        <f>IF(MATCH(C253,$C:$C,0)=ROW(C253),SUM(F253:F255),"")</f>
        <v/>
      </c>
    </row>
    <row r="254" spans="1:8" x14ac:dyDescent="0.25">
      <c r="A254" s="3"/>
      <c r="B254" s="3"/>
      <c r="C254" s="50" t="s">
        <v>238</v>
      </c>
      <c r="D254" s="3">
        <v>2</v>
      </c>
      <c r="E254" s="2" t="s">
        <v>236</v>
      </c>
      <c r="F254" s="4" t="e">
        <f>SUMPRODUCT((INDEX(Rohdaten!$A$2:$GG$9999,,MATCH(C254,Rohdaten!$1:$1,))&amp;""=D254&amp;"")*(INDEX(Rohdaten!$A$2:$GG$9999,,MATCH("end_date",Rohdaten!$1:$1,))&lt;&gt;""))</f>
        <v>#N/A</v>
      </c>
      <c r="G254" s="4" t="str">
        <f>IF(MATCH(C254,$C:$C,0)=ROW(C254),SUM(F254:F256),"")</f>
        <v/>
      </c>
    </row>
    <row r="255" spans="1:8" x14ac:dyDescent="0.25">
      <c r="A255" s="55" t="s">
        <v>320</v>
      </c>
      <c r="B255" s="37" t="s">
        <v>237</v>
      </c>
      <c r="C255" s="56" t="s">
        <v>347</v>
      </c>
      <c r="D255" s="57"/>
      <c r="E255" s="37" t="s">
        <v>48</v>
      </c>
      <c r="F255" s="4" t="e">
        <f>SUMPRODUCT((INDEX(Rohdaten!$A$2:$GG$9999,,MATCH(C255,Rohdaten!$1:$1,))&amp;""=D255&amp;"")*(INDEX(Rohdaten!$A$2:$GG$9999,,MATCH("end_date",Rohdaten!$1:$1,))&lt;&gt;""))</f>
        <v>#N/A</v>
      </c>
      <c r="G255" s="4" t="e">
        <f>IF(MATCH(C255,$C:$C,0)=ROW(C255),SUM(F255:F258),"")</f>
        <v>#N/A</v>
      </c>
      <c r="H255" s="49" t="str">
        <f>CONCATENATE("[Filter] Partner/in nicht eingebunden: n= ",K252)</f>
        <v xml:space="preserve">[Filter] Partner/in nicht eingebunden: n= </v>
      </c>
    </row>
    <row r="256" spans="1:8" x14ac:dyDescent="0.25">
      <c r="A256" s="3"/>
      <c r="B256" s="3"/>
      <c r="C256" s="50" t="s">
        <v>347</v>
      </c>
      <c r="D256" s="3">
        <v>0</v>
      </c>
      <c r="E256" s="2" t="s">
        <v>198</v>
      </c>
      <c r="F256" s="4" t="e">
        <f>SUMPRODUCT((INDEX(Rohdaten!$A$2:$GG$9999,,MATCH(C256,Rohdaten!$1:$1,))&amp;""=D256&amp;"")*(INDEX(Rohdaten!$A$2:$GG$9999,,MATCH("end_date",Rohdaten!$1:$1,))&lt;&gt;""))</f>
        <v>#N/A</v>
      </c>
      <c r="G256" s="4" t="str">
        <f>IF(MATCH(C256,$C:$C,0)=ROW(C256),SUM(F256:F259),"")</f>
        <v/>
      </c>
    </row>
    <row r="257" spans="1:7" x14ac:dyDescent="0.25">
      <c r="A257" s="3"/>
      <c r="B257" s="3"/>
      <c r="C257" s="50" t="s">
        <v>347</v>
      </c>
      <c r="D257" s="3">
        <v>1</v>
      </c>
      <c r="E257" s="2" t="s">
        <v>199</v>
      </c>
      <c r="F257" s="4" t="e">
        <f>SUMPRODUCT((INDEX(Rohdaten!$A$2:$GG$9999,,MATCH(C257,Rohdaten!$1:$1,))&amp;""=D257&amp;"")*(INDEX(Rohdaten!$A$2:$GG$9999,,MATCH("end_date",Rohdaten!$1:$1,))&lt;&gt;""))</f>
        <v>#N/A</v>
      </c>
      <c r="G257" s="4" t="str">
        <f>IF(MATCH(C257,$C:$C,0)=ROW(C257),SUM(F257:F260),"")</f>
        <v/>
      </c>
    </row>
    <row r="258" spans="1:7" x14ac:dyDescent="0.25">
      <c r="A258" s="3"/>
      <c r="B258" s="3"/>
      <c r="C258" s="50" t="s">
        <v>347</v>
      </c>
      <c r="D258" s="3">
        <v>2</v>
      </c>
      <c r="E258" s="2" t="s">
        <v>234</v>
      </c>
      <c r="F258" s="4" t="e">
        <f>SUMPRODUCT((INDEX(Rohdaten!$A$2:$GG$9999,,MATCH(C258,Rohdaten!$1:$1,))&amp;""=D258&amp;"")*(INDEX(Rohdaten!$A$2:$GG$9999,,MATCH("end_date",Rohdaten!$1:$1,))&lt;&gt;""))</f>
        <v>#N/A</v>
      </c>
      <c r="G258" s="4" t="str">
        <f>IF(MATCH(C258,$C:$C,0)=ROW(C258),SUM(F258:F260),"")</f>
        <v/>
      </c>
    </row>
    <row r="259" spans="1:7" x14ac:dyDescent="0.25">
      <c r="B259"/>
      <c r="G259" s="4"/>
    </row>
    <row r="260" spans="1:7" x14ac:dyDescent="0.25">
      <c r="B260"/>
      <c r="G260" s="4"/>
    </row>
    <row r="261" spans="1:7" x14ac:dyDescent="0.25">
      <c r="A261" s="3"/>
      <c r="B261" s="3"/>
      <c r="C261" s="3"/>
      <c r="D261" s="2"/>
      <c r="E261" s="50"/>
      <c r="F261" s="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H15"/>
  <sheetViews>
    <sheetView workbookViewId="0"/>
  </sheetViews>
  <sheetFormatPr baseColWidth="10" defaultRowHeight="15" x14ac:dyDescent="0.25"/>
  <sheetData>
    <row r="2" spans="6:8" x14ac:dyDescent="0.25">
      <c r="F2" s="61"/>
      <c r="G2" s="61"/>
    </row>
    <row r="3" spans="6:8" x14ac:dyDescent="0.25">
      <c r="F3" s="61"/>
      <c r="G3" s="61"/>
      <c r="H3" s="61"/>
    </row>
    <row r="4" spans="6:8" x14ac:dyDescent="0.25">
      <c r="F4" s="61"/>
      <c r="G4" s="61"/>
    </row>
    <row r="5" spans="6:8" x14ac:dyDescent="0.25">
      <c r="F5" s="61"/>
      <c r="G5" s="61"/>
      <c r="H5" s="61"/>
    </row>
    <row r="6" spans="6:8" x14ac:dyDescent="0.25">
      <c r="F6" s="61"/>
      <c r="G6" s="61"/>
    </row>
    <row r="7" spans="6:8" x14ac:dyDescent="0.25">
      <c r="F7" s="61"/>
      <c r="G7" s="61"/>
      <c r="H7" s="61"/>
    </row>
    <row r="8" spans="6:8" x14ac:dyDescent="0.25">
      <c r="F8" s="61"/>
      <c r="G8" s="61"/>
    </row>
    <row r="9" spans="6:8" x14ac:dyDescent="0.25">
      <c r="F9" s="61"/>
      <c r="G9" s="61"/>
    </row>
    <row r="10" spans="6:8" x14ac:dyDescent="0.25">
      <c r="F10" s="61"/>
      <c r="G10" s="61"/>
    </row>
    <row r="11" spans="6:8" x14ac:dyDescent="0.25">
      <c r="F11" s="61"/>
      <c r="G11" s="61"/>
    </row>
    <row r="12" spans="6:8" x14ac:dyDescent="0.25">
      <c r="F12" s="61"/>
      <c r="G12" s="61"/>
    </row>
    <row r="13" spans="6:8" x14ac:dyDescent="0.25">
      <c r="F13" s="61"/>
      <c r="G13" s="61"/>
    </row>
    <row r="14" spans="6:8" x14ac:dyDescent="0.25">
      <c r="F14" s="61"/>
      <c r="G14" s="61"/>
      <c r="H14" s="61"/>
    </row>
    <row r="15" spans="6:8" x14ac:dyDescent="0.25">
      <c r="F15" s="61"/>
      <c r="G15" s="6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tabSelected="1" workbookViewId="0"/>
  </sheetViews>
  <sheetFormatPr baseColWidth="10" defaultRowHeight="15" x14ac:dyDescent="0.25"/>
  <sheetData>
    <row r="2" spans="2:2" x14ac:dyDescent="0.25">
      <c r="B2" s="61"/>
    </row>
    <row r="3" spans="2:2" x14ac:dyDescent="0.25">
      <c r="B3" s="6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Überblick</vt:lpstr>
      <vt:lpstr>ESF-Ausw</vt:lpstr>
      <vt:lpstr>PWE-Ausw</vt:lpstr>
      <vt:lpstr>Rohdaten</vt:lpstr>
      <vt:lpstr>Metadaten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user</cp:lastModifiedBy>
  <cp:lastPrinted>2018-04-20T14:33:30Z</cp:lastPrinted>
  <dcterms:created xsi:type="dcterms:W3CDTF">2017-09-08T09:59:30Z</dcterms:created>
  <dcterms:modified xsi:type="dcterms:W3CDTF">2019-05-17T14:58:40Z</dcterms:modified>
</cp:coreProperties>
</file>