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7520" windowHeight="13200" firstSheet="1" activeTab="6"/>
  </bookViews>
  <sheets>
    <sheet name="Überblick" sheetId="3" r:id="rId1"/>
    <sheet name="ESF-Ausw" sheetId="1" r:id="rId2"/>
    <sheet name="QE-Ausw" sheetId="4" r:id="rId3"/>
    <sheet name="Tabelle1" sheetId="5" r:id="rId4"/>
    <sheet name="Textfelder" sheetId="6" r:id="rId5"/>
    <sheet name="Rohdaten" sheetId="7" r:id="rId6"/>
    <sheet name="Metadaten" sheetId="8" r:id="rId7"/>
  </sheets>
  <calcPr calcId="145621"/>
</workbook>
</file>

<file path=xl/calcChain.xml><?xml version="1.0" encoding="utf-8"?>
<calcChain xmlns="http://schemas.openxmlformats.org/spreadsheetml/2006/main">
  <c r="F8" i="6" l="1"/>
  <c r="F7" i="6"/>
  <c r="F6" i="6"/>
  <c r="F5" i="6"/>
  <c r="F4" i="6"/>
  <c r="F3" i="6"/>
  <c r="F2" i="6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0" i="1"/>
  <c r="E87" i="1"/>
  <c r="E88" i="1" s="1"/>
  <c r="E89" i="1" s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B13" i="3"/>
  <c r="B12" i="3"/>
  <c r="B10" i="3"/>
  <c r="B9" i="3"/>
  <c r="B8" i="3"/>
  <c r="A7" i="3"/>
  <c r="B6" i="3"/>
  <c r="A160" i="3" l="1"/>
  <c r="B267" i="3"/>
  <c r="B268" i="3"/>
  <c r="B270" i="3"/>
  <c r="B271" i="3"/>
  <c r="B272" i="3"/>
  <c r="B273" i="3"/>
  <c r="G132" i="4"/>
  <c r="B269" i="3"/>
  <c r="G131" i="4"/>
  <c r="B266" i="3"/>
  <c r="A248" i="3"/>
  <c r="A242" i="3"/>
  <c r="A275" i="3"/>
  <c r="A294" i="3"/>
  <c r="A288" i="3"/>
  <c r="A282" i="3"/>
  <c r="A276" i="3"/>
  <c r="A264" i="3"/>
  <c r="A254" i="3"/>
  <c r="A295" i="3"/>
  <c r="A296" i="3"/>
  <c r="A297" i="3"/>
  <c r="A298" i="3"/>
  <c r="A278" i="3"/>
  <c r="A279" i="3"/>
  <c r="A280" i="3"/>
  <c r="A283" i="3"/>
  <c r="A284" i="3"/>
  <c r="A285" i="3"/>
  <c r="A286" i="3"/>
  <c r="A289" i="3"/>
  <c r="A290" i="3"/>
  <c r="A291" i="3"/>
  <c r="A292" i="3"/>
  <c r="A255" i="3"/>
  <c r="A256" i="3"/>
  <c r="A257" i="3"/>
  <c r="A258" i="3"/>
  <c r="A259" i="3"/>
  <c r="A260" i="3"/>
  <c r="A261" i="3"/>
  <c r="A262" i="3"/>
  <c r="A265" i="3"/>
  <c r="A266" i="3"/>
  <c r="A267" i="3"/>
  <c r="A268" i="3"/>
  <c r="A269" i="3"/>
  <c r="A270" i="3"/>
  <c r="A271" i="3"/>
  <c r="A272" i="3"/>
  <c r="A273" i="3"/>
  <c r="A277" i="3"/>
  <c r="G138" i="4"/>
  <c r="G139" i="4"/>
  <c r="G140" i="4"/>
  <c r="G141" i="4"/>
  <c r="G143" i="4"/>
  <c r="G144" i="4"/>
  <c r="G145" i="4"/>
  <c r="G146" i="4"/>
  <c r="G148" i="4"/>
  <c r="G149" i="4"/>
  <c r="G150" i="4"/>
  <c r="G151" i="4"/>
  <c r="G153" i="4"/>
  <c r="G154" i="4"/>
  <c r="G155" i="4"/>
  <c r="G156" i="4"/>
  <c r="G133" i="4"/>
  <c r="G134" i="4"/>
  <c r="G135" i="4"/>
  <c r="G136" i="4"/>
  <c r="B292" i="3"/>
  <c r="E151" i="4"/>
  <c r="B291" i="3"/>
  <c r="E150" i="4"/>
  <c r="B290" i="3"/>
  <c r="E149" i="4"/>
  <c r="B289" i="3"/>
  <c r="E148" i="4"/>
  <c r="B286" i="3"/>
  <c r="E146" i="4"/>
  <c r="B285" i="3"/>
  <c r="E145" i="4"/>
  <c r="B284" i="3"/>
  <c r="E144" i="4"/>
  <c r="B283" i="3"/>
  <c r="E143" i="4"/>
  <c r="B280" i="3"/>
  <c r="E141" i="4"/>
  <c r="B279" i="3"/>
  <c r="E140" i="4"/>
  <c r="B278" i="3"/>
  <c r="E139" i="4"/>
  <c r="B277" i="3"/>
  <c r="E138" i="4"/>
  <c r="E154" i="4"/>
  <c r="E156" i="4"/>
  <c r="E155" i="4"/>
  <c r="E153" i="4"/>
  <c r="B297" i="3"/>
  <c r="B298" i="3"/>
  <c r="B296" i="3"/>
  <c r="B295" i="3"/>
  <c r="G121" i="4"/>
  <c r="G122" i="4"/>
  <c r="G123" i="4"/>
  <c r="G124" i="4"/>
  <c r="G125" i="4"/>
  <c r="G126" i="4"/>
  <c r="G127" i="4"/>
  <c r="B251" i="3"/>
  <c r="G118" i="4"/>
  <c r="B252" i="3"/>
  <c r="G119" i="4"/>
  <c r="B255" i="3"/>
  <c r="B256" i="3"/>
  <c r="B257" i="3"/>
  <c r="B258" i="3"/>
  <c r="B259" i="3"/>
  <c r="B260" i="3"/>
  <c r="B261" i="3"/>
  <c r="B262" i="3"/>
  <c r="A249" i="3"/>
  <c r="A245" i="3"/>
  <c r="A246" i="3"/>
  <c r="A250" i="3"/>
  <c r="A251" i="3"/>
  <c r="A252" i="3"/>
  <c r="A244" i="3"/>
  <c r="A243" i="3"/>
  <c r="A240" i="3"/>
  <c r="A239" i="3"/>
  <c r="A238" i="3"/>
  <c r="B239" i="3"/>
  <c r="B240" i="3"/>
  <c r="G98" i="4"/>
  <c r="G99" i="4"/>
  <c r="G101" i="4"/>
  <c r="G102" i="4"/>
  <c r="G103" i="4"/>
  <c r="G104" i="4"/>
  <c r="G105" i="4"/>
  <c r="G106" i="4"/>
  <c r="G107" i="4"/>
  <c r="G108" i="4"/>
  <c r="G109" i="4"/>
  <c r="G110" i="4"/>
  <c r="G115" i="4"/>
  <c r="G116" i="4"/>
  <c r="B227" i="3"/>
  <c r="B228" i="3"/>
  <c r="B229" i="3"/>
  <c r="B230" i="3"/>
  <c r="B231" i="3"/>
  <c r="B232" i="3"/>
  <c r="B233" i="3"/>
  <c r="B234" i="3"/>
  <c r="B235" i="3"/>
  <c r="B244" i="3"/>
  <c r="B245" i="3"/>
  <c r="B246" i="3"/>
  <c r="B250" i="3"/>
  <c r="B226" i="3"/>
  <c r="A227" i="3"/>
  <c r="A228" i="3"/>
  <c r="A229" i="3"/>
  <c r="A230" i="3"/>
  <c r="A231" i="3"/>
  <c r="A232" i="3"/>
  <c r="A233" i="3"/>
  <c r="A234" i="3"/>
  <c r="A235" i="3"/>
  <c r="A226" i="3"/>
  <c r="A225" i="3"/>
  <c r="A153" i="3"/>
  <c r="A145" i="3"/>
  <c r="A137" i="3"/>
  <c r="G137" i="4" l="1"/>
  <c r="G142" i="4"/>
  <c r="G152" i="4"/>
  <c r="G147" i="4"/>
  <c r="G128" i="4"/>
  <c r="B265" i="3"/>
  <c r="G120" i="4"/>
  <c r="G117" i="4"/>
  <c r="G114" i="4"/>
  <c r="G100" i="4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07" i="3"/>
  <c r="A108" i="3"/>
  <c r="A109" i="3"/>
  <c r="B212" i="3" l="1"/>
  <c r="E94" i="4"/>
  <c r="A199" i="3" s="1"/>
  <c r="E95" i="4"/>
  <c r="A200" i="3" s="1"/>
  <c r="E74" i="4"/>
  <c r="A185" i="3" s="1"/>
  <c r="E75" i="4"/>
  <c r="A186" i="3" s="1"/>
  <c r="E76" i="4"/>
  <c r="A187" i="3" s="1"/>
  <c r="E77" i="4"/>
  <c r="A188" i="3" s="1"/>
  <c r="E80" i="4"/>
  <c r="E81" i="4"/>
  <c r="E82" i="4"/>
  <c r="E83" i="4"/>
  <c r="E86" i="4"/>
  <c r="A191" i="3" s="1"/>
  <c r="E87" i="4"/>
  <c r="A192" i="3" s="1"/>
  <c r="E88" i="4"/>
  <c r="A193" i="3" s="1"/>
  <c r="E89" i="4"/>
  <c r="A194" i="3" s="1"/>
  <c r="E92" i="4"/>
  <c r="A197" i="3" s="1"/>
  <c r="E93" i="4"/>
  <c r="A198" i="3" s="1"/>
  <c r="A161" i="3"/>
  <c r="B191" i="3"/>
  <c r="B192" i="3"/>
  <c r="B193" i="3"/>
  <c r="B194" i="3"/>
  <c r="B197" i="3"/>
  <c r="B198" i="3"/>
  <c r="B199" i="3"/>
  <c r="B200" i="3"/>
  <c r="B203" i="3"/>
  <c r="C203" i="3" s="1"/>
  <c r="B204" i="3"/>
  <c r="C204" i="3" s="1"/>
  <c r="B205" i="3"/>
  <c r="C205" i="3" s="1"/>
  <c r="B206" i="3"/>
  <c r="C206" i="3" s="1"/>
  <c r="B138" i="3"/>
  <c r="B139" i="3"/>
  <c r="B140" i="3"/>
  <c r="B141" i="3"/>
  <c r="B142" i="3"/>
  <c r="B145" i="3"/>
  <c r="B146" i="3"/>
  <c r="B147" i="3"/>
  <c r="B148" i="3"/>
  <c r="B149" i="3"/>
  <c r="B150" i="3"/>
  <c r="B154" i="3"/>
  <c r="B155" i="3"/>
  <c r="B156" i="3"/>
  <c r="B157" i="3"/>
  <c r="B158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E43" i="4"/>
  <c r="A155" i="3" s="1"/>
  <c r="E44" i="4"/>
  <c r="A156" i="3" s="1"/>
  <c r="E45" i="4"/>
  <c r="A157" i="3" s="1"/>
  <c r="E46" i="4"/>
  <c r="A158" i="3" s="1"/>
  <c r="E38" i="4"/>
  <c r="A148" i="3" s="1"/>
  <c r="E39" i="4"/>
  <c r="A149" i="3" s="1"/>
  <c r="E40" i="4"/>
  <c r="A150" i="3" s="1"/>
  <c r="A154" i="3"/>
  <c r="A138" i="3"/>
  <c r="E31" i="4"/>
  <c r="A139" i="3" s="1"/>
  <c r="E32" i="4"/>
  <c r="A140" i="3" s="1"/>
  <c r="E33" i="4"/>
  <c r="A141" i="3" s="1"/>
  <c r="E34" i="4"/>
  <c r="A142" i="3" s="1"/>
  <c r="A146" i="3"/>
  <c r="E37" i="4"/>
  <c r="A147" i="3" s="1"/>
  <c r="B107" i="3"/>
  <c r="B108" i="3"/>
  <c r="B109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06" i="3"/>
  <c r="A131" i="3"/>
  <c r="A132" i="3"/>
  <c r="A133" i="3"/>
  <c r="A134" i="3"/>
  <c r="A127" i="3"/>
  <c r="A128" i="3"/>
  <c r="A129" i="3"/>
  <c r="A130" i="3"/>
  <c r="A125" i="3"/>
  <c r="A126" i="3"/>
  <c r="C265" i="3"/>
  <c r="B219" i="3"/>
  <c r="G95" i="4"/>
  <c r="G94" i="4"/>
  <c r="G93" i="4"/>
  <c r="G92" i="4"/>
  <c r="G91" i="4"/>
  <c r="G89" i="4"/>
  <c r="G88" i="4"/>
  <c r="G87" i="4"/>
  <c r="G86" i="4"/>
  <c r="G85" i="4"/>
  <c r="G83" i="4"/>
  <c r="G82" i="4"/>
  <c r="G81" i="4"/>
  <c r="G80" i="4"/>
  <c r="G79" i="4"/>
  <c r="G77" i="4"/>
  <c r="G76" i="4"/>
  <c r="G75" i="4"/>
  <c r="G74" i="4"/>
  <c r="G73" i="4"/>
  <c r="G36" i="4"/>
  <c r="G37" i="4"/>
  <c r="G38" i="4"/>
  <c r="G39" i="4"/>
  <c r="G40" i="4"/>
  <c r="G30" i="4"/>
  <c r="G31" i="4"/>
  <c r="G32" i="4"/>
  <c r="G33" i="4"/>
  <c r="G34" i="4"/>
  <c r="G8" i="6"/>
  <c r="G7" i="6"/>
  <c r="G6" i="6"/>
  <c r="G5" i="6"/>
  <c r="G4" i="6"/>
  <c r="G3" i="6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46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4" i="4"/>
  <c r="G5" i="4"/>
  <c r="A112" i="3"/>
  <c r="A106" i="3"/>
  <c r="A218" i="3"/>
  <c r="A221" i="3"/>
  <c r="A220" i="3"/>
  <c r="A219" i="3"/>
  <c r="G97" i="4"/>
  <c r="B221" i="3"/>
  <c r="B220" i="3"/>
  <c r="B214" i="3"/>
  <c r="B25" i="3"/>
  <c r="B51" i="3"/>
  <c r="B50" i="3"/>
  <c r="B49" i="3"/>
  <c r="B47" i="3"/>
  <c r="B46" i="3"/>
  <c r="B45" i="3"/>
  <c r="B41" i="3"/>
  <c r="B40" i="3"/>
  <c r="B39" i="3"/>
  <c r="B44" i="3"/>
  <c r="B30" i="3"/>
  <c r="B29" i="3"/>
  <c r="F52" i="1"/>
  <c r="B36" i="3"/>
  <c r="B34" i="3"/>
  <c r="B33" i="3"/>
  <c r="B78" i="3"/>
  <c r="F44" i="1"/>
  <c r="B79" i="3"/>
  <c r="B77" i="3"/>
  <c r="B74" i="3"/>
  <c r="B73" i="3"/>
  <c r="B72" i="3"/>
  <c r="B71" i="3"/>
  <c r="B70" i="3"/>
  <c r="B67" i="3"/>
  <c r="B66" i="3"/>
  <c r="B65" i="3"/>
  <c r="B64" i="3"/>
  <c r="B63" i="3"/>
  <c r="B62" i="3"/>
  <c r="B61" i="3"/>
  <c r="B60" i="3"/>
  <c r="B59" i="3"/>
  <c r="B58" i="3"/>
  <c r="B100" i="3"/>
  <c r="B99" i="3"/>
  <c r="B98" i="3"/>
  <c r="B95" i="3"/>
  <c r="B94" i="3"/>
  <c r="B93" i="3"/>
  <c r="B90" i="3"/>
  <c r="B89" i="3"/>
  <c r="B88" i="3"/>
  <c r="B85" i="3"/>
  <c r="B84" i="3"/>
  <c r="B83" i="3"/>
  <c r="B19" i="3"/>
  <c r="B18" i="3"/>
  <c r="F138" i="1"/>
  <c r="F139" i="1"/>
  <c r="F141" i="1"/>
  <c r="F142" i="1"/>
  <c r="F144" i="1"/>
  <c r="F145" i="1"/>
  <c r="F147" i="1"/>
  <c r="F148" i="1"/>
  <c r="F136" i="1"/>
  <c r="F140" i="1"/>
  <c r="F137" i="1"/>
  <c r="F107" i="1"/>
  <c r="F106" i="1"/>
  <c r="A23" i="3"/>
  <c r="A24" i="3"/>
  <c r="A25" i="3"/>
  <c r="A22" i="3"/>
  <c r="A83" i="3"/>
  <c r="A84" i="3"/>
  <c r="A85" i="3"/>
  <c r="A88" i="3"/>
  <c r="A89" i="3"/>
  <c r="A90" i="3"/>
  <c r="A93" i="3"/>
  <c r="A94" i="3"/>
  <c r="A95" i="3"/>
  <c r="A98" i="3"/>
  <c r="A99" i="3"/>
  <c r="A100" i="3"/>
  <c r="A87" i="3"/>
  <c r="A92" i="3"/>
  <c r="A97" i="3"/>
  <c r="A82" i="3"/>
  <c r="A78" i="3"/>
  <c r="A79" i="3"/>
  <c r="A77" i="3"/>
  <c r="A70" i="3"/>
  <c r="A71" i="3"/>
  <c r="A72" i="3"/>
  <c r="A73" i="3"/>
  <c r="A74" i="3"/>
  <c r="A69" i="3"/>
  <c r="A46" i="3"/>
  <c r="A52" i="3"/>
  <c r="A51" i="3"/>
  <c r="A47" i="3"/>
  <c r="A48" i="3"/>
  <c r="A49" i="3"/>
  <c r="A50" i="3"/>
  <c r="A45" i="3"/>
  <c r="A44" i="3"/>
  <c r="A29" i="3"/>
  <c r="A30" i="3"/>
  <c r="A28" i="3"/>
  <c r="A39" i="3"/>
  <c r="A40" i="3"/>
  <c r="A41" i="3"/>
  <c r="A38" i="3"/>
  <c r="A36" i="3"/>
  <c r="A33" i="3"/>
  <c r="A34" i="3"/>
  <c r="A35" i="3"/>
  <c r="A32" i="3"/>
  <c r="A67" i="3"/>
  <c r="A58" i="3"/>
  <c r="A59" i="3"/>
  <c r="A60" i="3"/>
  <c r="A61" i="3"/>
  <c r="A62" i="3"/>
  <c r="A63" i="3"/>
  <c r="A64" i="3"/>
  <c r="A65" i="3"/>
  <c r="A66" i="3"/>
  <c r="A18" i="3"/>
  <c r="A19" i="3"/>
  <c r="B52" i="3"/>
  <c r="B48" i="3"/>
  <c r="B35" i="3"/>
  <c r="F110" i="1"/>
  <c r="F112" i="1"/>
  <c r="F114" i="1"/>
  <c r="F116" i="1"/>
  <c r="F118" i="1"/>
  <c r="F120" i="1"/>
  <c r="F122" i="1"/>
  <c r="F124" i="1"/>
  <c r="F126" i="1"/>
  <c r="F128" i="1"/>
  <c r="F130" i="1"/>
  <c r="F132" i="1"/>
  <c r="F134" i="1"/>
  <c r="F103" i="1"/>
  <c r="F104" i="1"/>
  <c r="F161" i="1"/>
  <c r="F152" i="1"/>
  <c r="F109" i="1"/>
  <c r="F94" i="1"/>
  <c r="F95" i="1"/>
  <c r="F97" i="1"/>
  <c r="F98" i="1"/>
  <c r="F100" i="1"/>
  <c r="F101" i="1"/>
  <c r="F45" i="1"/>
  <c r="F46" i="1"/>
  <c r="F48" i="1"/>
  <c r="F49" i="1"/>
  <c r="F50" i="1"/>
  <c r="F51" i="1"/>
  <c r="F53" i="1"/>
  <c r="F54" i="1"/>
  <c r="F56" i="1"/>
  <c r="F57" i="1"/>
  <c r="F59" i="1"/>
  <c r="F60" i="1"/>
  <c r="F61" i="1"/>
  <c r="F63" i="1"/>
  <c r="F64" i="1"/>
  <c r="F66" i="1"/>
  <c r="F67" i="1"/>
  <c r="F69" i="1"/>
  <c r="F70" i="1"/>
  <c r="F72" i="1"/>
  <c r="F73" i="1"/>
  <c r="F75" i="1"/>
  <c r="F76" i="1"/>
  <c r="F78" i="1"/>
  <c r="F79" i="1"/>
  <c r="F80" i="1"/>
  <c r="F82" i="1"/>
  <c r="F83" i="1"/>
  <c r="F85" i="1"/>
  <c r="F86" i="1"/>
  <c r="F42" i="1"/>
  <c r="F43" i="1"/>
  <c r="F68" i="1"/>
  <c r="F22" i="1"/>
  <c r="F23" i="1"/>
  <c r="F24" i="1"/>
  <c r="F25" i="1"/>
  <c r="F26" i="1"/>
  <c r="F27" i="1"/>
  <c r="F28" i="1"/>
  <c r="F29" i="1"/>
  <c r="F30" i="1"/>
  <c r="F31" i="1"/>
  <c r="F33" i="1"/>
  <c r="F34" i="1"/>
  <c r="F35" i="1"/>
  <c r="F36" i="1"/>
  <c r="F37" i="1"/>
  <c r="F16" i="1"/>
  <c r="F17" i="1"/>
  <c r="F19" i="1"/>
  <c r="F20" i="1"/>
  <c r="F10" i="1"/>
  <c r="F11" i="1"/>
  <c r="F13" i="1"/>
  <c r="F14" i="1"/>
  <c r="F4" i="1"/>
  <c r="F5" i="1"/>
  <c r="F7" i="1"/>
  <c r="F8" i="1"/>
  <c r="F117" i="1" l="1"/>
  <c r="F121" i="1"/>
  <c r="F125" i="1"/>
  <c r="F149" i="1"/>
  <c r="B22" i="3"/>
  <c r="F99" i="1"/>
  <c r="F93" i="1"/>
  <c r="F113" i="1"/>
  <c r="F84" i="1"/>
  <c r="F96" i="1"/>
  <c r="F105" i="1"/>
  <c r="F111" i="1"/>
  <c r="F115" i="1"/>
  <c r="F119" i="1"/>
  <c r="F123" i="1"/>
  <c r="F127" i="1"/>
  <c r="F131" i="1"/>
  <c r="F135" i="1"/>
  <c r="F143" i="1"/>
  <c r="F158" i="1"/>
  <c r="F129" i="1"/>
  <c r="F133" i="1"/>
  <c r="B237" i="3"/>
  <c r="A237" i="3"/>
  <c r="C280" i="3"/>
  <c r="C292" i="3"/>
  <c r="C256" i="3"/>
  <c r="C266" i="3"/>
  <c r="C277" i="3"/>
  <c r="C289" i="3"/>
  <c r="C257" i="3"/>
  <c r="C267" i="3"/>
  <c r="C245" i="3"/>
  <c r="C284" i="3"/>
  <c r="C260" i="3"/>
  <c r="C270" i="3"/>
  <c r="C285" i="3"/>
  <c r="C297" i="3"/>
  <c r="C261" i="3"/>
  <c r="C271" i="3"/>
  <c r="C252" i="3"/>
  <c r="C250" i="3"/>
  <c r="C283" i="3"/>
  <c r="C272" i="3"/>
  <c r="C290" i="3"/>
  <c r="C244" i="3"/>
  <c r="C251" i="3"/>
  <c r="C259" i="3"/>
  <c r="C279" i="3"/>
  <c r="C268" i="3"/>
  <c r="C286" i="3"/>
  <c r="C298" i="3"/>
  <c r="C269" i="3"/>
  <c r="C291" i="3"/>
  <c r="C246" i="3"/>
  <c r="C258" i="3"/>
  <c r="C295" i="3"/>
  <c r="C273" i="3"/>
  <c r="C255" i="3"/>
  <c r="C296" i="3"/>
  <c r="C262" i="3"/>
  <c r="C278" i="3"/>
  <c r="G69" i="4"/>
  <c r="G41" i="4"/>
  <c r="B153" i="3"/>
  <c r="C153" i="3" s="1"/>
  <c r="G3" i="4"/>
  <c r="G35" i="4"/>
  <c r="B134" i="3"/>
  <c r="C134" i="3" s="1"/>
  <c r="B137" i="3"/>
  <c r="C137" i="3" s="1"/>
  <c r="C230" i="3"/>
  <c r="C234" i="3"/>
  <c r="C232" i="3"/>
  <c r="C233" i="3"/>
  <c r="C228" i="3"/>
  <c r="C231" i="3"/>
  <c r="C226" i="3"/>
  <c r="C229" i="3"/>
  <c r="C235" i="3"/>
  <c r="C227" i="3"/>
  <c r="B213" i="3"/>
  <c r="C213" i="3" s="1"/>
  <c r="G72" i="4"/>
  <c r="C155" i="3"/>
  <c r="C154" i="3"/>
  <c r="C145" i="3"/>
  <c r="C49" i="3"/>
  <c r="F81" i="1"/>
  <c r="F102" i="1"/>
  <c r="G84" i="4"/>
  <c r="G90" i="4"/>
  <c r="F74" i="1"/>
  <c r="F146" i="1"/>
  <c r="G78" i="4"/>
  <c r="F155" i="1"/>
  <c r="G6" i="4"/>
  <c r="B218" i="3"/>
  <c r="C218" i="3" s="1"/>
  <c r="F47" i="1"/>
  <c r="F58" i="1"/>
  <c r="F41" i="1"/>
  <c r="B24" i="3"/>
  <c r="C24" i="3" s="1"/>
  <c r="B23" i="3"/>
  <c r="C23" i="3" s="1"/>
  <c r="F18" i="1"/>
  <c r="F38" i="1"/>
  <c r="B186" i="3"/>
  <c r="C186" i="3" s="1"/>
  <c r="G47" i="4"/>
  <c r="B185" i="3"/>
  <c r="C185" i="3" s="1"/>
  <c r="B188" i="3"/>
  <c r="C188" i="3" s="1"/>
  <c r="B187" i="3"/>
  <c r="C187" i="3" s="1"/>
  <c r="C74" i="3"/>
  <c r="C73" i="3"/>
  <c r="C99" i="3"/>
  <c r="C84" i="3"/>
  <c r="C46" i="3"/>
  <c r="C61" i="3"/>
  <c r="C67" i="3"/>
  <c r="C36" i="3"/>
  <c r="C40" i="3"/>
  <c r="C219" i="3"/>
  <c r="C70" i="3"/>
  <c r="B15" i="3"/>
  <c r="C83" i="3"/>
  <c r="C89" i="3"/>
  <c r="C95" i="3"/>
  <c r="C58" i="3"/>
  <c r="C62" i="3"/>
  <c r="C66" i="3"/>
  <c r="C71" i="3"/>
  <c r="C78" i="3"/>
  <c r="C119" i="3"/>
  <c r="B209" i="3"/>
  <c r="C129" i="3"/>
  <c r="C125" i="3"/>
  <c r="C113" i="3"/>
  <c r="C107" i="3"/>
  <c r="C157" i="3"/>
  <c r="C148" i="3"/>
  <c r="C139" i="3"/>
  <c r="C180" i="3"/>
  <c r="C178" i="3"/>
  <c r="C176" i="3"/>
  <c r="C172" i="3"/>
  <c r="C197" i="3"/>
  <c r="C194" i="3"/>
  <c r="C199" i="3"/>
  <c r="C29" i="3"/>
  <c r="C47" i="3"/>
  <c r="C72" i="3"/>
  <c r="C25" i="3"/>
  <c r="C59" i="3"/>
  <c r="C79" i="3"/>
  <c r="C50" i="3"/>
  <c r="C60" i="3"/>
  <c r="C64" i="3"/>
  <c r="C30" i="3"/>
  <c r="C41" i="3"/>
  <c r="C77" i="3"/>
  <c r="C90" i="3"/>
  <c r="C18" i="3"/>
  <c r="C85" i="3"/>
  <c r="C93" i="3"/>
  <c r="C65" i="3"/>
  <c r="C35" i="3"/>
  <c r="C44" i="3"/>
  <c r="C45" i="3"/>
  <c r="C52" i="3"/>
  <c r="C214" i="3"/>
  <c r="C100" i="3"/>
  <c r="C88" i="3"/>
  <c r="C220" i="3"/>
  <c r="B102" i="3"/>
  <c r="C132" i="3"/>
  <c r="C130" i="3"/>
  <c r="C126" i="3"/>
  <c r="C123" i="3"/>
  <c r="C120" i="3"/>
  <c r="C116" i="3"/>
  <c r="C114" i="3"/>
  <c r="C108" i="3"/>
  <c r="C158" i="3"/>
  <c r="C149" i="3"/>
  <c r="C140" i="3"/>
  <c r="C167" i="3"/>
  <c r="C162" i="3"/>
  <c r="C193" i="3"/>
  <c r="C106" i="3"/>
  <c r="C131" i="3"/>
  <c r="C128" i="3"/>
  <c r="C124" i="3"/>
  <c r="C122" i="3"/>
  <c r="C118" i="3"/>
  <c r="C115" i="3"/>
  <c r="C112" i="3"/>
  <c r="C156" i="3"/>
  <c r="C147" i="3"/>
  <c r="C142" i="3"/>
  <c r="C138" i="3"/>
  <c r="C166" i="3"/>
  <c r="C163" i="3"/>
  <c r="C198" i="3"/>
  <c r="C191" i="3"/>
  <c r="C200" i="3"/>
  <c r="C174" i="3"/>
  <c r="C170" i="3"/>
  <c r="C168" i="3"/>
  <c r="C165" i="3"/>
  <c r="C19" i="3"/>
  <c r="C33" i="3"/>
  <c r="C51" i="3"/>
  <c r="C22" i="3"/>
  <c r="C94" i="3"/>
  <c r="C221" i="3"/>
  <c r="C98" i="3"/>
  <c r="C63" i="3"/>
  <c r="C39" i="3"/>
  <c r="C34" i="3"/>
  <c r="C48" i="3"/>
  <c r="C133" i="3"/>
  <c r="C127" i="3"/>
  <c r="C121" i="3"/>
  <c r="C117" i="3"/>
  <c r="C109" i="3"/>
  <c r="C150" i="3"/>
  <c r="C146" i="3"/>
  <c r="C141" i="3"/>
  <c r="C181" i="3"/>
  <c r="C179" i="3"/>
  <c r="C177" i="3"/>
  <c r="C175" i="3"/>
  <c r="C173" i="3"/>
  <c r="C171" i="3"/>
  <c r="C169" i="3"/>
  <c r="C164" i="3"/>
  <c r="C161" i="3"/>
  <c r="C192" i="3"/>
  <c r="F21" i="1"/>
  <c r="F3" i="1"/>
  <c r="F55" i="1"/>
  <c r="F62" i="1"/>
  <c r="F65" i="1"/>
  <c r="F71" i="1"/>
  <c r="F32" i="1"/>
  <c r="F15" i="1"/>
  <c r="F9" i="1"/>
  <c r="F6" i="1"/>
  <c r="F12" i="1"/>
  <c r="F77" i="1"/>
  <c r="G29" i="4"/>
  <c r="C241" i="3" l="1"/>
  <c r="C240" i="3"/>
  <c r="C239" i="3"/>
  <c r="F87" i="1"/>
</calcChain>
</file>

<file path=xl/sharedStrings.xml><?xml version="1.0" encoding="utf-8"?>
<sst xmlns="http://schemas.openxmlformats.org/spreadsheetml/2006/main" count="759" uniqueCount="316">
  <si>
    <t>gender</t>
  </si>
  <si>
    <t>da_disabled</t>
  </si>
  <si>
    <t>da_migrant</t>
  </si>
  <si>
    <t>da_minority</t>
  </si>
  <si>
    <t>da_other_disadvantage</t>
  </si>
  <si>
    <t>da_resident</t>
  </si>
  <si>
    <t>edu_attainment_school</t>
  </si>
  <si>
    <t>edu_attainment_vocational</t>
  </si>
  <si>
    <t>hh_dependentchildren</t>
  </si>
  <si>
    <t>hh_employed</t>
  </si>
  <si>
    <t>hh_singleparent_depended</t>
  </si>
  <si>
    <t>lm_employment_category_employed</t>
  </si>
  <si>
    <t>lm_employment_category_inactive</t>
  </si>
  <si>
    <t>lm_employment_category_lookingforwork</t>
  </si>
  <si>
    <t>lm_employment_category_selfemployed</t>
  </si>
  <si>
    <t>lm_employment_category_underemployed</t>
  </si>
  <si>
    <t>new_job_or_self_employed</t>
  </si>
  <si>
    <t>new_job_search</t>
  </si>
  <si>
    <t>school_job_education</t>
  </si>
  <si>
    <t>status_end_measure</t>
  </si>
  <si>
    <t>age</t>
  </si>
  <si>
    <t>CO01</t>
  </si>
  <si>
    <t>CO02</t>
  </si>
  <si>
    <t>CO03</t>
  </si>
  <si>
    <t>CO04</t>
  </si>
  <si>
    <t>CO05</t>
  </si>
  <si>
    <t>CO06</t>
  </si>
  <si>
    <t>CO07</t>
  </si>
  <si>
    <t>CO08</t>
  </si>
  <si>
    <t>CO09</t>
  </si>
  <si>
    <t>CO10</t>
  </si>
  <si>
    <t>CO11</t>
  </si>
  <si>
    <t>CO12</t>
  </si>
  <si>
    <t>CO13</t>
  </si>
  <si>
    <t>CO14</t>
  </si>
  <si>
    <t>CO15</t>
  </si>
  <si>
    <t>CO16</t>
  </si>
  <si>
    <t>CO17</t>
  </si>
  <si>
    <t>CO18</t>
  </si>
  <si>
    <t>CR01</t>
  </si>
  <si>
    <t>CR02</t>
  </si>
  <si>
    <t>CR03</t>
  </si>
  <si>
    <t>CR04</t>
  </si>
  <si>
    <t>CR05</t>
  </si>
  <si>
    <t>Name</t>
  </si>
  <si>
    <t>weiblich</t>
  </si>
  <si>
    <t>männlich</t>
  </si>
  <si>
    <t>Geschlecht</t>
  </si>
  <si>
    <t>keine Angabe</t>
  </si>
  <si>
    <t>Nein</t>
  </si>
  <si>
    <t>Ja</t>
  </si>
  <si>
    <t>Anzahl</t>
  </si>
  <si>
    <t>Label</t>
  </si>
  <si>
    <t>Wert</t>
  </si>
  <si>
    <t>Bedeutung</t>
  </si>
  <si>
    <t>Prüfung</t>
  </si>
  <si>
    <t>(Noch) keine abgeschlossene Berufsausbildung</t>
  </si>
  <si>
    <t>(Fach-)Hochschulabschluss Master, Diplom-Universitätsstudiengang</t>
  </si>
  <si>
    <t>Promotion</t>
  </si>
  <si>
    <t>(Außer-)betriebliche Lehre/Ausbildung, Berufsfachschule, sonstige schulische BA</t>
  </si>
  <si>
    <t>Fachhochschulabschluss Bachelor/Diplom, Meisterbrief oder  gleichwertiges Zertifikat</t>
  </si>
  <si>
    <t>(Noch) kein Schulabschluss und mindestens 4 Jahre eine Schule besucht</t>
  </si>
  <si>
    <t>(Noch) kein Schulabschluss und weniger als 4 Jahre eine Schule besucht</t>
  </si>
  <si>
    <t>Förderschulabschluss</t>
  </si>
  <si>
    <t>Hauptschulabschluss</t>
  </si>
  <si>
    <t>Mittlerer Schulabschluss (Realschulabschluss, Fachoberschulreife)</t>
  </si>
  <si>
    <t xml:space="preserve">Berufsvorbereitungsjahr/Berufsorientierungsjahr/Ausbildungsvorbereitungsjahr </t>
  </si>
  <si>
    <t>Berufsgrundbildungsjahr (Anerkennung als 1. Ausbildungsjahr möglich)</t>
  </si>
  <si>
    <t xml:space="preserve">Abitur/Fachhochschulreife erworben auf dem 1. Bildungsweg </t>
  </si>
  <si>
    <t xml:space="preserve">Abitur/Fachhochschulreife erworben auf dem 2. Bildungsweg </t>
  </si>
  <si>
    <t>(Noch) kein Schulabschluss, Dauer des Schulbesuchs unbek.</t>
  </si>
  <si>
    <t>Arbeitslosengeld</t>
  </si>
  <si>
    <t>Nicht angegeben</t>
  </si>
  <si>
    <t>Ja, von der Agentur für Arbeit (Arbeitslosengeld)</t>
  </si>
  <si>
    <t>Ja, vom Jobcenter (Arbeitslosengeld II/Hartz IV)</t>
  </si>
  <si>
    <t>Ja, gleichzeitiger Bezug von Arbeitslosengeld I und Arbeitslosengeld II</t>
  </si>
  <si>
    <t>Arbeitslos</t>
  </si>
  <si>
    <t>Arbeitssuchend</t>
  </si>
  <si>
    <t>Erwerbstätig</t>
  </si>
  <si>
    <t>Geringfügig beschäftigt</t>
  </si>
  <si>
    <t>Selbständig</t>
  </si>
  <si>
    <t>Auszubildende im Betrieb</t>
  </si>
  <si>
    <t>Vollzeitstudent</t>
  </si>
  <si>
    <t>Nicht enthalten</t>
  </si>
  <si>
    <t>lm_employment_supportpurchased</t>
  </si>
  <si>
    <t>lm_employment_category_unemployed</t>
  </si>
  <si>
    <t>lm_employment_category_school</t>
  </si>
  <si>
    <t>lm_employment_category_education_enterprise</t>
  </si>
  <si>
    <t>lm_employment_category_education_school</t>
  </si>
  <si>
    <t>lm_employment_category_fulltime_student</t>
  </si>
  <si>
    <t>lm_employment_category_training</t>
  </si>
  <si>
    <t>Vorzeitig ausgetreten</t>
  </si>
  <si>
    <t>Arbeit aufgenommen oder selbstständig</t>
  </si>
  <si>
    <t>in schulischer/beruflicher Bildung</t>
  </si>
  <si>
    <t>neu arbeitsuchend</t>
  </si>
  <si>
    <t>Austritte</t>
  </si>
  <si>
    <t>Gemeinsame Indikatoren</t>
  </si>
  <si>
    <t>unter 20</t>
  </si>
  <si>
    <t>20 bis 29</t>
  </si>
  <si>
    <t>30 bis 39</t>
  </si>
  <si>
    <t>ab 40</t>
  </si>
  <si>
    <t>Eintritte</t>
  </si>
  <si>
    <t>Unterhaltsberechtigte Kinder</t>
  </si>
  <si>
    <t>Alleinerziehend</t>
  </si>
  <si>
    <t>Schwerbehindertenausweis</t>
  </si>
  <si>
    <t>anerkannte Minderheit</t>
  </si>
  <si>
    <t>Wohnlungslos</t>
  </si>
  <si>
    <t>Höchster Schulabschluss</t>
  </si>
  <si>
    <t>Höchster Berufsabschluss</t>
  </si>
  <si>
    <t>Eintrittsalter</t>
  </si>
  <si>
    <t>Anzahl der Teilnahmen</t>
  </si>
  <si>
    <t>Datenbestand vom</t>
  </si>
  <si>
    <t>Auswertung der Teilnehmenden im ESF-Programm</t>
  </si>
  <si>
    <t>Anzahl der Austritte</t>
  </si>
  <si>
    <t>Zeitraum bis</t>
  </si>
  <si>
    <t>absolut</t>
  </si>
  <si>
    <t>in %</t>
  </si>
  <si>
    <t>Programmübergreifend Austritt</t>
  </si>
  <si>
    <t>Programmübergreifend Eintritt</t>
  </si>
  <si>
    <t>Programmübergreifende Indikatoren</t>
  </si>
  <si>
    <t>Weitere Erwerbspersonen im HH</t>
  </si>
  <si>
    <t>Haushalts- und Erziehungssituation</t>
  </si>
  <si>
    <t>Soziale Benachteiligungen/individuelle Beeinträchtigungen</t>
  </si>
  <si>
    <t>Sonstige Benachteiligungen</t>
  </si>
  <si>
    <t>Angaben zur Auswertung</t>
  </si>
  <si>
    <t>Allgemeine ESF-Fragen zum Austritt</t>
  </si>
  <si>
    <t>Allgemeine ESF-Fragen zum Eintritt</t>
  </si>
  <si>
    <t>Erwerbstatus</t>
  </si>
  <si>
    <t>Weitere Angaben zum Status bei Eintritt</t>
  </si>
  <si>
    <t>Bildunsgs- und Berufsabschluss</t>
  </si>
  <si>
    <t>Qualifizierung erhalten</t>
  </si>
  <si>
    <t>new_qualification</t>
  </si>
  <si>
    <t>Vollzeit erwerbstätig</t>
  </si>
  <si>
    <t>Teilzeit erwerbstätig</t>
  </si>
  <si>
    <t>Frage</t>
  </si>
  <si>
    <t>Kategorie / Filter</t>
  </si>
  <si>
    <t xml:space="preserve"> </t>
  </si>
  <si>
    <t>Fragenfilter</t>
  </si>
  <si>
    <t>SIB spezifisch</t>
  </si>
  <si>
    <t>Zeitraum von</t>
  </si>
  <si>
    <t>Programmkürzel</t>
  </si>
  <si>
    <t>Allgemeinb. Schule</t>
  </si>
  <si>
    <t>In schulischer oder außerbetriebl. Ausb.</t>
  </si>
  <si>
    <t>Sonstigen Aus- und Weiterbildung</t>
  </si>
  <si>
    <t>Nicht erwerbstätig</t>
  </si>
  <si>
    <t>Ergebnisindikator</t>
  </si>
  <si>
    <t>Outputindikator</t>
  </si>
  <si>
    <t>Nichterwerbstätige Teilnehmer, die nach ihrer Teilnahme auf Arbeitsuche sind (CR01)</t>
  </si>
  <si>
    <t>Qualifizierung erlangt</t>
  </si>
  <si>
    <t xml:space="preserve">absolvieren schulische/berufliche Bildung </t>
  </si>
  <si>
    <t>Arbeitsplatz (inkl. Selbständige)</t>
  </si>
  <si>
    <r>
      <rPr>
        <b/>
        <sz val="11"/>
        <color theme="1"/>
        <rFont val="Calibri"/>
        <family val="2"/>
        <scheme val="minor"/>
      </rPr>
      <t>Benachteiligte Teilnehmer</t>
    </r>
    <r>
      <rPr>
        <sz val="11"/>
        <color theme="1"/>
        <rFont val="Calibri"/>
        <family val="2"/>
        <scheme val="minor"/>
      </rPr>
      <t>, auf Arbeitsuche, schulische/ berufliche Bildung absolvieren, Qualifizierung erlangen, Arbeitsplatz (inkl.Selbständige)</t>
    </r>
  </si>
  <si>
    <t>Nichterwerbstätige TN, die neu auf Arbeitsuche sind</t>
  </si>
  <si>
    <t>TN, die eine schulische/berufliche Bildung absolvieren</t>
  </si>
  <si>
    <t>TN, die einen Arbeitsplatz haben, einschließlich Selbständige</t>
  </si>
  <si>
    <t>TN, die eine Qualifizierung erlangen</t>
  </si>
  <si>
    <t>Benachteiligte TN, die auf Arbeitsuche sind, eine schulische/berufliche Bildung absolvieren, eine Qualifizierung erlangen, einen Arbeitsplatz haben, einschließlich Selbständige</t>
  </si>
  <si>
    <t>Generierte ESF-Ergebnisinidkatoren</t>
  </si>
  <si>
    <t>Eltern(teil) nicht Deutschland geboren</t>
  </si>
  <si>
    <t>Quereinstieg. Männern und Frauen in Kitas</t>
  </si>
  <si>
    <t>edu_attaiment_vocational_outside</t>
  </si>
  <si>
    <t>Angaben zur Qualifikation</t>
  </si>
  <si>
    <t>Der/die Teilnehmende hat einen</t>
  </si>
  <si>
    <t>edu_attaiment_vocational_outside_category</t>
  </si>
  <si>
    <t>Fachfremder Berufsabschluss des/der Teilnehmenden</t>
  </si>
  <si>
    <t>Kaufmann/-frau im Einzelhandel</t>
  </si>
  <si>
    <t>Kaufmann/-frau im Groß- und Außenhandel</t>
  </si>
  <si>
    <t>Kaufmann/-frau für Büromanagement</t>
  </si>
  <si>
    <t>Industriekaufmann/-frau</t>
  </si>
  <si>
    <t>Programmspezifische Fragen zum Eintritt</t>
  </si>
  <si>
    <t>fachnahen Berufsabschluss</t>
  </si>
  <si>
    <t>fachfremden Berufsabschluss</t>
  </si>
  <si>
    <t>Industriemechaniker/in</t>
  </si>
  <si>
    <t>KFZ-Mechatroniker/in</t>
  </si>
  <si>
    <t>Metallbauer/in</t>
  </si>
  <si>
    <t>Elektroniker/in</t>
  </si>
  <si>
    <t>Bankkaufmann/-frau</t>
  </si>
  <si>
    <t>Zahnmedizinische/r Fachangestellte/r</t>
  </si>
  <si>
    <t>Koch/Köchin</t>
  </si>
  <si>
    <t>Fachinformatiker/in</t>
  </si>
  <si>
    <t>Medizinische/r Fachangestellte/r</t>
  </si>
  <si>
    <t>Verkäufer/in</t>
  </si>
  <si>
    <t>Friseur/in</t>
  </si>
  <si>
    <t>Krankenpfleger/in</t>
  </si>
  <si>
    <t>Physiotherapeut/in</t>
  </si>
  <si>
    <t>Ergotherapeut/in</t>
  </si>
  <si>
    <t>Grafiker/in</t>
  </si>
  <si>
    <t>Tischler/in</t>
  </si>
  <si>
    <t>Sonstiger Berufsabschluss</t>
  </si>
  <si>
    <t>Akademischer Abschluss</t>
  </si>
  <si>
    <t>edu_attaiment_vocational_outside_category_other</t>
  </si>
  <si>
    <t>Fachnaher Berufsabschluss des/der Teilnehmenden</t>
  </si>
  <si>
    <t>Sozialpädagogische/r Assistent/in bzw. Kinderpfleger/in</t>
  </si>
  <si>
    <t>Staatlich anerkannte/r Sozialhelfer/in</t>
  </si>
  <si>
    <t>Staatlich anerkannte/r Familienpfleger/in</t>
  </si>
  <si>
    <t>Sozialbetreuer/in</t>
  </si>
  <si>
    <t>Grundschullehrer/in</t>
  </si>
  <si>
    <t>Sonstige Abschlüsse</t>
  </si>
  <si>
    <t>edu_vocational_xp_all</t>
  </si>
  <si>
    <t>edu_vocational_xp_in_job</t>
  </si>
  <si>
    <t>edu_vocational_xp_after_school_in_job</t>
  </si>
  <si>
    <t>Land- und Forstwirtschaft, Fischerei</t>
  </si>
  <si>
    <t>Bergbau und Gewinnung von Steinen und Erden</t>
  </si>
  <si>
    <t>Verarbeitendes Gewerbe</t>
  </si>
  <si>
    <t>Energieversorgung</t>
  </si>
  <si>
    <t>Wasserversorgung; Abwasser- und Abfallentsorgung und Beseitigung von</t>
  </si>
  <si>
    <t>Baugewerbe</t>
  </si>
  <si>
    <t>Handel; Instandhaltung und Reparatur von Kraftfahrzeugen</t>
  </si>
  <si>
    <t>Verkehr und Lagerei</t>
  </si>
  <si>
    <t>Gastgewerbe</t>
  </si>
  <si>
    <t>Information und Kommunikation</t>
  </si>
  <si>
    <t>Erbringung von Finanz- und Versicherungsdienstleistungen</t>
  </si>
  <si>
    <t>Grundstücks- und Wohnungswesen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</si>
  <si>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</si>
  <si>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</si>
  <si>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</si>
  <si>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Erziehung und Unterricht</t>
  </si>
  <si>
    <t>Gesundheits- und Sozialwesen</t>
  </si>
  <si>
    <t>Kunst, Unterhaltung und Erholung</t>
  </si>
  <si>
    <t>Erbringung von sonstigen Dienstleistungen</t>
  </si>
  <si>
    <t>Private Haushalte mit Hauspersonal; Herstellung von Waren und Erbringung von</t>
  </si>
  <si>
    <t>Exterritoriale Organisationen und Körperschaften</t>
  </si>
  <si>
    <t>industry</t>
  </si>
  <si>
    <t>edu_vocational_xp_education</t>
  </si>
  <si>
    <t>Arbeitszeit: Anzahl der Wochenstunden in sozialversicherungspflichtiger Beschäftigung</t>
  </si>
  <si>
    <t>project_working_time</t>
  </si>
  <si>
    <t>Lernorte: Vorgesehene durchschnittliche Anzahl der Wochenstunden am Lernort Schule</t>
  </si>
  <si>
    <t>learning_place_school</t>
  </si>
  <si>
    <t>Lernorte: Vorgesehene durchschnittliche Anzahl der Wochenstunden am Lernort Praxis</t>
  </si>
  <si>
    <t>learning_place_practise</t>
  </si>
  <si>
    <t>Selbstlernphasen: Gemäß Ausbildungscurriculum vorgesehene durchschnittliche Anzahl</t>
  </si>
  <si>
    <t>learning_self</t>
  </si>
  <si>
    <t>Textfeld?</t>
  </si>
  <si>
    <t>Auszählung // Formel nicht "ziehbar"</t>
  </si>
  <si>
    <t>weniger als 1 Jahr</t>
  </si>
  <si>
    <t xml:space="preserve"> Ausbildung in Jahren (gesamt) </t>
  </si>
  <si>
    <t>Dauer der Berufserfahrung nach Abschluss der…</t>
  </si>
  <si>
    <t>Mehrfachauswahl</t>
  </si>
  <si>
    <t xml:space="preserve">Ausbildung in Jahren (davon im gelernten Beruf) </t>
  </si>
  <si>
    <t>Schulausbildung in Jahren (davon im gelernten Beruf)</t>
  </si>
  <si>
    <t>Branche</t>
  </si>
  <si>
    <t>Abgaben zum Beschäftigungsverhältnis</t>
  </si>
  <si>
    <t>weniger als 1 Stunde</t>
  </si>
  <si>
    <t>Vorzeitiger Austritt</t>
  </si>
  <si>
    <t>Gründe für die vorzeitige Beendigung</t>
  </si>
  <si>
    <t>reason_for_cancel</t>
  </si>
  <si>
    <t>Vorzeitiger Programmerfolg</t>
  </si>
  <si>
    <t>Vorzeitiger Programmmisserfolg (z.B. nicht bestandene Prüfungsleistungen)</t>
  </si>
  <si>
    <t>Persönliche Gründe des/der Teilnehmenden (bspw. Motivation)</t>
  </si>
  <si>
    <t>Berufliche Gründe des/der Teilnehmenden (bspw. Studienplatzannahme, Stelbstständigkeit)</t>
  </si>
  <si>
    <t>Vereinbarkeit von Familie und Beruf (bspw. Pflegefall)</t>
  </si>
  <si>
    <t>Beschäftigungsverbot (bspw. Schwangerschaft)</t>
  </si>
  <si>
    <t>Finanzielle Gründe</t>
  </si>
  <si>
    <t>Äußere Umstände (bspw. Umzug)</t>
  </si>
  <si>
    <t>Abbruch des/der Teilnehmenden ohne Angabe von Gründen</t>
  </si>
  <si>
    <t>Sonstiges</t>
  </si>
  <si>
    <t>Statusveränderung</t>
  </si>
  <si>
    <t>nein</t>
  </si>
  <si>
    <t>ja</t>
  </si>
  <si>
    <t>new_job_in_future</t>
  </si>
  <si>
    <t>TN hat vier Wochen nach Austritt eine Anstellung als Erzieher/in in Aussicht</t>
  </si>
  <si>
    <t>TN ist vier Wochen nach Austritt als Erzieher/in angestellt</t>
  </si>
  <si>
    <t>new_job_in_4weeks</t>
  </si>
  <si>
    <t>Fachnaher/fachfremder Berufsabschluss</t>
  </si>
  <si>
    <t>Fachfremder Berufsabschluss der Teilnehmenden</t>
  </si>
  <si>
    <t>Dauer der Berufserfahrung nach Abschluss der Ausbildung</t>
  </si>
  <si>
    <t>… davon im gelernten Beruf</t>
  </si>
  <si>
    <t>Dauer der Berufserfahrung nach Abschluss der Schulausbildung</t>
  </si>
  <si>
    <t>Angaben zum fachfremden Berufsabschluss und Berufserfahrung</t>
  </si>
  <si>
    <t>Beschäftigung im Modellprogramm</t>
  </si>
  <si>
    <t>1 bis 20 Stunden</t>
  </si>
  <si>
    <t>21 bis 30 Stunden</t>
  </si>
  <si>
    <t>31 bis 40 Stunden</t>
  </si>
  <si>
    <t>mehr als 40 Stunden</t>
  </si>
  <si>
    <t>… davon Austritte (Austrittsquote)</t>
  </si>
  <si>
    <t>Programmspezifische Fragen zum Austritt</t>
  </si>
  <si>
    <t>… davon vorzeitig beendet</t>
  </si>
  <si>
    <t>Austrittsquoten</t>
  </si>
  <si>
    <t>new_qualification_type</t>
  </si>
  <si>
    <t>Erzieher/in</t>
  </si>
  <si>
    <t>Sonstige</t>
  </si>
  <si>
    <t>Art der Qualifikation</t>
  </si>
  <si>
    <t>job_place</t>
  </si>
  <si>
    <t>Kita, am Programm beteiligt</t>
  </si>
  <si>
    <t>Kita, nicht am Programm beteiligt</t>
  </si>
  <si>
    <t>Hort</t>
  </si>
  <si>
    <t>Heim</t>
  </si>
  <si>
    <t>Jugend(freizeit)-Einrichtung</t>
  </si>
  <si>
    <t>Schule</t>
  </si>
  <si>
    <t>Sonstiger Bereich</t>
  </si>
  <si>
    <t>Der/die Teilnehmende ist/wird im folgenden Bereich angestellt:</t>
  </si>
  <si>
    <t>job_position</t>
  </si>
  <si>
    <t>Gruppenleitung</t>
  </si>
  <si>
    <t>Zweit- bzw. Ergänzungskraft</t>
  </si>
  <si>
    <t>Freigestellte Einrichtungsleitung</t>
  </si>
  <si>
    <t>Nicht freigestellte Einrichtungsleitung</t>
  </si>
  <si>
    <t>Stellvertretende Einrichtungsleitung</t>
  </si>
  <si>
    <t>Förderung von Kindern nach SGB VIII/SGB XII</t>
  </si>
  <si>
    <t>Projektrückblick</t>
  </si>
  <si>
    <t>ZENTRALER ERGEBNISINDIKATOR</t>
  </si>
  <si>
    <t>Weitere Angaben zur Beschäftigung</t>
  </si>
  <si>
    <t>job_organisation</t>
  </si>
  <si>
    <t xml:space="preserve">davon Kitas </t>
  </si>
  <si>
    <t>job_organisation_kitas</t>
  </si>
  <si>
    <t>job_organisation_horts</t>
  </si>
  <si>
    <t>davon sonstige Einrichtungen</t>
  </si>
  <si>
    <t>davon Hort-Einrichtungen für Kinder im Grundschulalter</t>
  </si>
  <si>
    <t>job_organisation_others</t>
  </si>
  <si>
    <t>Gesamtzahl der Einrichtungen für die Praxis-Ausbildung</t>
  </si>
  <si>
    <t>Mehrfachauswahl / kein Pflichtfeld</t>
  </si>
  <si>
    <t xml:space="preserve">Persönliche Gründe des/der Teilnehmenden </t>
  </si>
  <si>
    <t xml:space="preserve">Vorzeitiger Programmmisserfolg </t>
  </si>
  <si>
    <t>Berufliche Gründe des/der Teilnehmenden</t>
  </si>
  <si>
    <t>TN wird in folgender Funktion eingestellt (Hinweis: Mehrfachantworten möglich):</t>
  </si>
  <si>
    <t>Berufserfahrung/Branche im Verlauf der letzten ca. 5 Jahre  (Hinweis: Mehrfachantworten möglich)</t>
  </si>
  <si>
    <t>(V1.0n)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</si>
</sst>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/>
      </patternFill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9" fontId="4" fillId="0" borderId="0" applyFon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</cellStyleXfs>
  <cellXfs count="77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1" applyFont="1" applyFill="1" applyAlignment="1">
      <alignment horizontal="right"/>
    </xf>
    <xf numFmtId="0" fontId="0" fillId="0" borderId="0" xfId="1" applyFont="1" applyFill="1"/>
    <xf numFmtId="0" fontId="0" fillId="0" borderId="0" xfId="1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0" fillId="3" borderId="0" xfId="0" applyFill="1"/>
    <xf numFmtId="0" fontId="0" fillId="3" borderId="0" xfId="0" applyFont="1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left"/>
    </xf>
    <xf numFmtId="0" fontId="2" fillId="3" borderId="0" xfId="0" applyFont="1" applyFill="1"/>
    <xf numFmtId="0" fontId="3" fillId="0" borderId="0" xfId="0" applyFont="1"/>
    <xf numFmtId="0" fontId="5" fillId="0" borderId="0" xfId="0" applyFont="1" applyAlignment="1"/>
    <xf numFmtId="164" fontId="0" fillId="0" borderId="0" xfId="2" applyNumberFormat="1" applyFont="1"/>
    <xf numFmtId="0" fontId="6" fillId="0" borderId="0" xfId="0" applyFont="1" applyAlignment="1">
      <alignment horizontal="right"/>
    </xf>
    <xf numFmtId="0" fontId="0" fillId="0" borderId="0" xfId="0" quotePrefix="1"/>
    <xf numFmtId="0" fontId="7" fillId="0" borderId="0" xfId="0" applyFont="1"/>
    <xf numFmtId="0" fontId="8" fillId="4" borderId="0" xfId="0" applyFont="1" applyFill="1"/>
    <xf numFmtId="0" fontId="0" fillId="0" borderId="0" xfId="0" applyFont="1"/>
    <xf numFmtId="0" fontId="1" fillId="2" borderId="0" xfId="1" applyAlignment="1">
      <alignment horizontal="right"/>
    </xf>
    <xf numFmtId="0" fontId="1" fillId="2" borderId="0" xfId="1" applyAlignment="1">
      <alignment horizontal="left"/>
    </xf>
    <xf numFmtId="0" fontId="1" fillId="2" borderId="0" xfId="1"/>
    <xf numFmtId="0" fontId="1" fillId="2" borderId="0" xfId="1" applyAlignment="1">
      <alignment horizontal="left" vertical="top"/>
    </xf>
    <xf numFmtId="0" fontId="10" fillId="6" borderId="0" xfId="4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0" fillId="3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9" fillId="5" borderId="0" xfId="3"/>
    <xf numFmtId="0" fontId="11" fillId="7" borderId="0" xfId="0" applyFont="1" applyFill="1" applyAlignment="1">
      <alignment horizontal="left" vertical="top"/>
    </xf>
    <xf numFmtId="0" fontId="11" fillId="7" borderId="0" xfId="0" applyFont="1" applyFill="1" applyAlignment="1">
      <alignment horizontal="right"/>
    </xf>
    <xf numFmtId="0" fontId="11" fillId="7" borderId="0" xfId="0" applyFont="1" applyFill="1"/>
    <xf numFmtId="0" fontId="3" fillId="0" borderId="0" xfId="0" applyFont="1" applyFill="1"/>
    <xf numFmtId="0" fontId="11" fillId="7" borderId="0" xfId="0" applyFont="1" applyFill="1" applyAlignment="1">
      <alignment horizontal="left"/>
    </xf>
    <xf numFmtId="0" fontId="9" fillId="5" borderId="0" xfId="3" applyAlignment="1">
      <alignment horizontal="left"/>
    </xf>
    <xf numFmtId="0" fontId="9" fillId="5" borderId="0" xfId="3" applyAlignment="1">
      <alignment horizontal="right"/>
    </xf>
    <xf numFmtId="0" fontId="9" fillId="5" borderId="0" xfId="3" applyAlignment="1">
      <alignment horizontal="left" vertical="top"/>
    </xf>
    <xf numFmtId="14" fontId="12" fillId="0" borderId="0" xfId="0" applyNumberFormat="1" applyFont="1"/>
    <xf numFmtId="0" fontId="8" fillId="4" borderId="0" xfId="0" applyFont="1" applyFill="1" applyAlignment="1">
      <alignment horizontal="center"/>
    </xf>
    <xf numFmtId="0" fontId="14" fillId="9" borderId="0" xfId="6" applyFont="1"/>
    <xf numFmtId="0" fontId="14" fillId="8" borderId="0" xfId="5" applyFont="1"/>
    <xf numFmtId="0" fontId="7" fillId="9" borderId="0" xfId="6" applyFont="1"/>
    <xf numFmtId="0" fontId="0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8" fillId="7" borderId="0" xfId="0" applyFont="1" applyFill="1" applyAlignment="1">
      <alignment horizontal="center"/>
    </xf>
    <xf numFmtId="0" fontId="15" fillId="0" borderId="0" xfId="0" applyFont="1"/>
    <xf numFmtId="0" fontId="1" fillId="0" borderId="0" xfId="1" applyFill="1"/>
    <xf numFmtId="0" fontId="12" fillId="0" borderId="0" xfId="1" applyFont="1" applyFill="1"/>
    <xf numFmtId="0" fontId="3" fillId="2" borderId="0" xfId="1" applyFont="1" applyAlignment="1">
      <alignment horizontal="left" vertical="top"/>
    </xf>
    <xf numFmtId="0" fontId="1" fillId="0" borderId="0" xfId="1" applyFill="1" applyAlignment="1">
      <alignment horizontal="left" vertical="top"/>
    </xf>
    <xf numFmtId="0" fontId="1" fillId="0" borderId="0" xfId="1" applyFill="1" applyAlignment="1">
      <alignment horizontal="left"/>
    </xf>
    <xf numFmtId="0" fontId="0" fillId="0" borderId="0" xfId="0" applyFill="1" applyAlignment="1">
      <alignment horizontal="left" vertical="top"/>
    </xf>
    <xf numFmtId="0" fontId="0" fillId="0" borderId="0" xfId="0" applyFill="1" applyAlignment="1">
      <alignment horizontal="left"/>
    </xf>
    <xf numFmtId="0" fontId="0" fillId="0" borderId="0" xfId="0" applyFill="1"/>
    <xf numFmtId="0" fontId="10" fillId="0" borderId="0" xfId="4" applyFill="1"/>
    <xf numFmtId="0" fontId="10" fillId="6" borderId="0" xfId="4" quotePrefix="1"/>
    <xf numFmtId="0" fontId="0" fillId="0" borderId="0" xfId="0" quotePrefix="1" applyFont="1" applyFill="1" applyAlignment="1"/>
    <xf numFmtId="0" fontId="12" fillId="2" borderId="0" xfId="1" applyFont="1" applyAlignment="1">
      <alignment horizontal="left"/>
    </xf>
    <xf numFmtId="0" fontId="12" fillId="0" borderId="0" xfId="0" applyFont="1"/>
    <xf numFmtId="0" fontId="1" fillId="2" borderId="0" xfId="1" applyAlignment="1">
      <alignment vertical="center"/>
    </xf>
    <xf numFmtId="0" fontId="2" fillId="0" borderId="0" xfId="0" applyFont="1" applyAlignment="1">
      <alignment horizontal="left" indent="1"/>
    </xf>
    <xf numFmtId="0" fontId="0" fillId="0" borderId="0" xfId="0" applyFont="1" applyAlignment="1">
      <alignment horizontal="left" indent="1"/>
    </xf>
    <xf numFmtId="164" fontId="2" fillId="0" borderId="0" xfId="2" applyNumberFormat="1" applyFont="1"/>
    <xf numFmtId="0" fontId="13" fillId="0" borderId="0" xfId="0" applyFont="1"/>
    <xf numFmtId="0" fontId="3" fillId="0" borderId="0" xfId="0" applyFont="1" applyAlignment="1">
      <alignment horizontal="right"/>
    </xf>
    <xf numFmtId="0" fontId="3" fillId="5" borderId="0" xfId="3" applyFont="1" applyAlignment="1">
      <alignment horizontal="left" vertical="top"/>
    </xf>
    <xf numFmtId="0" fontId="3" fillId="0" borderId="0" xfId="0" applyFont="1" applyAlignment="1">
      <alignment horizontal="left" indent="1"/>
    </xf>
    <xf numFmtId="164" fontId="3" fillId="0" borderId="0" xfId="2" applyNumberFormat="1" applyFont="1"/>
    <xf numFmtId="0" fontId="5" fillId="0" borderId="0" xfId="0" applyFont="1" applyAlignment="1">
      <alignment horizontal="center"/>
    </xf>
    <xf numFmtId="0" fontId="8" fillId="7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</cellXfs>
  <cellStyles count="7">
    <cellStyle name="Akzent1" xfId="5" builtinId="29"/>
    <cellStyle name="Akzent3" xfId="6" builtinId="37"/>
    <cellStyle name="Gut" xfId="3" builtinId="26"/>
    <cellStyle name="Neutral" xfId="1" builtinId="28"/>
    <cellStyle name="Prozent" xfId="2" builtinId="5"/>
    <cellStyle name="Schlecht" xfId="4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Status</a:t>
            </a:r>
            <a:r>
              <a:rPr lang="de-DE" baseline="0"/>
              <a:t> bei Eintritt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(Überblick!$A$40:$A$41,Überblick!$A$44:$A$52)</c:f>
              <c:strCache>
                <c:ptCount val="11"/>
                <c:pt idx="0">
                  <c:v>Vollzeit erwerbstätig</c:v>
                </c:pt>
                <c:pt idx="1">
                  <c:v>Teilzeit erwerbstätig</c:v>
                </c:pt>
                <c:pt idx="2">
                  <c:v>Arbeitssuchend</c:v>
                </c:pt>
                <c:pt idx="3">
                  <c:v>Geringfügig beschäftigt</c:v>
                </c:pt>
                <c:pt idx="4">
                  <c:v>Selbständig</c:v>
                </c:pt>
                <c:pt idx="5">
                  <c:v>Allgemeinb. Schule</c:v>
                </c:pt>
                <c:pt idx="6">
                  <c:v>Auszubildende im Betrieb</c:v>
                </c:pt>
                <c:pt idx="7">
                  <c:v>In schulischer oder außerbetriebl. Ausb.</c:v>
                </c:pt>
                <c:pt idx="8">
                  <c:v>Vollzeitstudent</c:v>
                </c:pt>
                <c:pt idx="9">
                  <c:v>Sonstigen Aus- und Weiterbildung</c:v>
                </c:pt>
                <c:pt idx="10">
                  <c:v>Nicht erwerbstätig</c:v>
                </c:pt>
              </c:strCache>
            </c:strRef>
          </c:cat>
          <c:val>
            <c:numRef>
              <c:f>(Überblick!$C$40:$C$41,Überblick!$C$44:$C$52)</c:f>
              <c:numCache>
                <c:formatCode>0.0%</c:formatCode>
                <c:ptCount val="1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87556864"/>
        <c:axId val="87558400"/>
      </c:barChart>
      <c:catAx>
        <c:axId val="87556864"/>
        <c:scaling>
          <c:orientation val="maxMin"/>
        </c:scaling>
        <c:delete val="0"/>
        <c:axPos val="l"/>
        <c:majorTickMark val="none"/>
        <c:minorTickMark val="none"/>
        <c:tickLblPos val="nextTo"/>
        <c:crossAx val="87558400"/>
        <c:crosses val="autoZero"/>
        <c:auto val="1"/>
        <c:lblAlgn val="ctr"/>
        <c:lblOffset val="100"/>
        <c:noMultiLvlLbl val="0"/>
      </c:catAx>
      <c:valAx>
        <c:axId val="87558400"/>
        <c:scaling>
          <c:orientation val="minMax"/>
          <c:max val="1"/>
          <c:min val="0"/>
        </c:scaling>
        <c:delete val="0"/>
        <c:axPos val="t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%" sourceLinked="1"/>
        <c:majorTickMark val="none"/>
        <c:minorTickMark val="none"/>
        <c:tickLblPos val="nextTo"/>
        <c:spPr>
          <a:ln w="9525">
            <a:noFill/>
          </a:ln>
        </c:spPr>
        <c:crossAx val="87556864"/>
        <c:crosses val="autoZero"/>
        <c:crossBetween val="between"/>
        <c:majorUnit val="0.2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19050</xdr:rowOff>
    </xdr:from>
    <xdr:to>
      <xdr:col>2</xdr:col>
      <xdr:colOff>685800</xdr:colOff>
      <xdr:row>53</xdr:row>
      <xdr:rowOff>3933825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1</xdr:rowOff>
    </xdr:from>
    <xdr:to>
      <xdr:col>0</xdr:col>
      <xdr:colOff>2952398</xdr:colOff>
      <xdr:row>1</xdr:row>
      <xdr:rowOff>85726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2952398" cy="106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8"/>
  <sheetViews>
    <sheetView view="pageLayout" zoomScaleNormal="100" workbookViewId="0">
      <selection activeCell="A5" sqref="A5"/>
    </sheetView>
  </sheetViews>
  <sheetFormatPr baseColWidth="10" defaultRowHeight="15" x14ac:dyDescent="0.25"/>
  <cols>
    <col min="1" max="1" width="66.28515625" customWidth="1"/>
    <col min="2" max="3" width="10.5703125" customWidth="1"/>
  </cols>
  <sheetData>
    <row r="1" spans="1:4" ht="77.25" customHeight="1" x14ac:dyDescent="0.35">
      <c r="A1" s="18"/>
      <c r="B1" s="18"/>
      <c r="C1" s="18"/>
      <c r="D1" s="18"/>
    </row>
    <row r="2" spans="1:4" ht="32.25" customHeight="1" x14ac:dyDescent="0.35">
      <c r="A2" s="74" t="s">
        <v>112</v>
      </c>
      <c r="B2" s="74"/>
      <c r="C2" s="74"/>
      <c r="D2" s="18"/>
    </row>
    <row r="3" spans="1:4" ht="32.25" customHeight="1" x14ac:dyDescent="0.35">
      <c r="A3" s="74" t="s">
        <v>159</v>
      </c>
      <c r="B3" s="74"/>
      <c r="C3" s="74"/>
      <c r="D3" s="18"/>
    </row>
    <row r="4" spans="1:4" x14ac:dyDescent="0.25">
      <c r="A4" s="1"/>
    </row>
    <row r="5" spans="1:4" x14ac:dyDescent="0.25">
      <c r="A5" s="1" t="s">
        <v>124</v>
      </c>
      <c r="C5" s="51" t="s">
        <v>315</v>
      </c>
    </row>
    <row r="6" spans="1:4" x14ac:dyDescent="0.25">
      <c r="A6" s="24" t="s">
        <v>140</v>
      </c>
      <c r="B6">
        <f>Metadaten!$B$1</f>
        <v>0</v>
      </c>
    </row>
    <row r="7" spans="1:4" x14ac:dyDescent="0.25">
      <c r="A7" t="str">
        <f>CONCATENATE("Filtertyp: ",Metadaten!$B$4)</f>
        <v xml:space="preserve">Filtertyp: </v>
      </c>
    </row>
    <row r="8" spans="1:4" x14ac:dyDescent="0.25">
      <c r="A8" t="s">
        <v>111</v>
      </c>
      <c r="B8" s="43">
        <f>Metadaten!$B$2</f>
        <v>0</v>
      </c>
    </row>
    <row r="9" spans="1:4" x14ac:dyDescent="0.25">
      <c r="A9" t="s">
        <v>139</v>
      </c>
      <c r="B9" s="43">
        <f>Metadaten!$B$5</f>
        <v>0</v>
      </c>
    </row>
    <row r="10" spans="1:4" x14ac:dyDescent="0.25">
      <c r="A10" t="s">
        <v>114</v>
      </c>
      <c r="B10" s="43">
        <f>Metadaten!$B$6</f>
        <v>0</v>
      </c>
    </row>
    <row r="11" spans="1:4" x14ac:dyDescent="0.25">
      <c r="B11" s="17"/>
    </row>
    <row r="12" spans="1:4" x14ac:dyDescent="0.25">
      <c r="A12" s="1" t="s">
        <v>110</v>
      </c>
      <c r="B12">
        <f>COUNTA(Rohdaten!$A:$A)-1</f>
        <v>-1</v>
      </c>
    </row>
    <row r="13" spans="1:4" x14ac:dyDescent="0.25">
      <c r="A13" t="s">
        <v>113</v>
      </c>
      <c r="B13">
        <f>COUNTA(INDEX(Rohdaten!$A2:$AA9999,,MATCH("end_date",Rohdaten!$1:$1,0)))</f>
        <v>1</v>
      </c>
    </row>
    <row r="15" spans="1:4" ht="18.75" x14ac:dyDescent="0.3">
      <c r="A15" s="44" t="s">
        <v>146</v>
      </c>
      <c r="B15" s="23" t="str">
        <f>CONCATENATE("Eintritte: ",B12)</f>
        <v>Eintritte: -1</v>
      </c>
      <c r="C15" s="23"/>
    </row>
    <row r="16" spans="1:4" ht="18.75" x14ac:dyDescent="0.3">
      <c r="A16" s="46" t="s">
        <v>126</v>
      </c>
      <c r="B16" s="46"/>
      <c r="C16" s="46"/>
    </row>
    <row r="17" spans="1:3" x14ac:dyDescent="0.25">
      <c r="A17" s="1" t="s">
        <v>47</v>
      </c>
      <c r="B17" s="20" t="s">
        <v>115</v>
      </c>
      <c r="C17" s="20" t="s">
        <v>116</v>
      </c>
    </row>
    <row r="18" spans="1:3" x14ac:dyDescent="0.25">
      <c r="A18" t="str">
        <f>'ESF-Ausw'!D4</f>
        <v>weiblich</v>
      </c>
      <c r="B18" t="e">
        <f>'ESF-Ausw'!E4</f>
        <v>#N/A</v>
      </c>
      <c r="C18" s="19" t="e">
        <f t="shared" ref="C18" si="0">B18/$B$12</f>
        <v>#N/A</v>
      </c>
    </row>
    <row r="19" spans="1:3" x14ac:dyDescent="0.25">
      <c r="A19" t="str">
        <f>'ESF-Ausw'!D5</f>
        <v>männlich</v>
      </c>
      <c r="B19" t="e">
        <f>'ESF-Ausw'!E5</f>
        <v>#N/A</v>
      </c>
      <c r="C19" s="19" t="e">
        <f>B19/$B$12</f>
        <v>#N/A</v>
      </c>
    </row>
    <row r="20" spans="1:3" x14ac:dyDescent="0.25">
      <c r="C20" s="19"/>
    </row>
    <row r="21" spans="1:3" x14ac:dyDescent="0.25">
      <c r="A21" s="1" t="s">
        <v>109</v>
      </c>
      <c r="C21" s="19"/>
    </row>
    <row r="22" spans="1:3" x14ac:dyDescent="0.25">
      <c r="A22" t="str">
        <f>'ESF-Ausw'!D87</f>
        <v>unter 20</v>
      </c>
      <c r="B22" t="e">
        <f>'ESF-Ausw'!E87</f>
        <v>#N/A</v>
      </c>
      <c r="C22" s="19" t="e">
        <f>B22/$B$12</f>
        <v>#N/A</v>
      </c>
    </row>
    <row r="23" spans="1:3" x14ac:dyDescent="0.25">
      <c r="A23" t="str">
        <f>'ESF-Ausw'!D88</f>
        <v>20 bis 29</v>
      </c>
      <c r="B23" t="e">
        <f>'ESF-Ausw'!E88</f>
        <v>#N/A</v>
      </c>
      <c r="C23" s="19" t="e">
        <f>B23/$B$12</f>
        <v>#N/A</v>
      </c>
    </row>
    <row r="24" spans="1:3" x14ac:dyDescent="0.25">
      <c r="A24" t="str">
        <f>'ESF-Ausw'!D89</f>
        <v>30 bis 39</v>
      </c>
      <c r="B24" t="e">
        <f>'ESF-Ausw'!E89</f>
        <v>#N/A</v>
      </c>
      <c r="C24" s="19" t="e">
        <f>B24/$B$12</f>
        <v>#N/A</v>
      </c>
    </row>
    <row r="25" spans="1:3" x14ac:dyDescent="0.25">
      <c r="A25" t="str">
        <f>'ESF-Ausw'!D90</f>
        <v>ab 40</v>
      </c>
      <c r="B25" t="e">
        <f>'ESF-Ausw'!E90</f>
        <v>#N/A</v>
      </c>
      <c r="C25" s="19" t="e">
        <f>B25/$B$12</f>
        <v>#N/A</v>
      </c>
    </row>
    <row r="26" spans="1:3" x14ac:dyDescent="0.25">
      <c r="C26" s="19"/>
    </row>
    <row r="27" spans="1:3" ht="18.75" x14ac:dyDescent="0.3">
      <c r="A27" s="22" t="s">
        <v>127</v>
      </c>
      <c r="C27" s="19"/>
    </row>
    <row r="28" spans="1:3" x14ac:dyDescent="0.25">
      <c r="A28" s="1" t="str">
        <f>'ESF-Ausw'!A52</f>
        <v>Arbeitslos</v>
      </c>
      <c r="C28" s="19"/>
    </row>
    <row r="29" spans="1:3" x14ac:dyDescent="0.25">
      <c r="A29" t="str">
        <f>'ESF-Ausw'!D53</f>
        <v>Nein</v>
      </c>
      <c r="B29" t="e">
        <f>'ESF-Ausw'!E53</f>
        <v>#N/A</v>
      </c>
      <c r="C29" s="19" t="e">
        <f t="shared" ref="C29:C85" si="1">B29/$B$12</f>
        <v>#N/A</v>
      </c>
    </row>
    <row r="30" spans="1:3" x14ac:dyDescent="0.25">
      <c r="A30" t="str">
        <f>'ESF-Ausw'!D54</f>
        <v>Ja</v>
      </c>
      <c r="B30" t="e">
        <f>'ESF-Ausw'!E54</f>
        <v>#N/A</v>
      </c>
      <c r="C30" s="19" t="e">
        <f t="shared" si="1"/>
        <v>#N/A</v>
      </c>
    </row>
    <row r="31" spans="1:3" x14ac:dyDescent="0.25">
      <c r="C31" s="19"/>
    </row>
    <row r="32" spans="1:3" x14ac:dyDescent="0.25">
      <c r="A32" s="1" t="str">
        <f>'ESF-Ausw'!A47</f>
        <v>Arbeitslosengeld</v>
      </c>
      <c r="C32" s="19"/>
    </row>
    <row r="33" spans="1:3" x14ac:dyDescent="0.25">
      <c r="A33" t="str">
        <f>'ESF-Ausw'!D48</f>
        <v>Nein</v>
      </c>
      <c r="B33" t="e">
        <f>'ESF-Ausw'!E48</f>
        <v>#N/A</v>
      </c>
      <c r="C33" s="19" t="e">
        <f t="shared" si="1"/>
        <v>#N/A</v>
      </c>
    </row>
    <row r="34" spans="1:3" x14ac:dyDescent="0.25">
      <c r="A34" t="str">
        <f>'ESF-Ausw'!D49</f>
        <v>Ja, von der Agentur für Arbeit (Arbeitslosengeld)</v>
      </c>
      <c r="B34" t="e">
        <f>'ESF-Ausw'!E49</f>
        <v>#N/A</v>
      </c>
      <c r="C34" s="19" t="e">
        <f t="shared" si="1"/>
        <v>#N/A</v>
      </c>
    </row>
    <row r="35" spans="1:3" x14ac:dyDescent="0.25">
      <c r="A35" t="str">
        <f>'ESF-Ausw'!D50</f>
        <v>Ja, vom Jobcenter (Arbeitslosengeld II/Hartz IV)</v>
      </c>
      <c r="B35" t="e">
        <f>'ESF-Ausw'!E50</f>
        <v>#N/A</v>
      </c>
      <c r="C35" s="19" t="e">
        <f t="shared" si="1"/>
        <v>#N/A</v>
      </c>
    </row>
    <row r="36" spans="1:3" x14ac:dyDescent="0.25">
      <c r="A36" t="str">
        <f>'ESF-Ausw'!D51</f>
        <v>Ja, gleichzeitiger Bezug von Arbeitslosengeld I und Arbeitslosengeld II</v>
      </c>
      <c r="B36" t="e">
        <f>'ESF-Ausw'!E51</f>
        <v>#N/A</v>
      </c>
      <c r="C36" s="19" t="e">
        <f t="shared" si="1"/>
        <v>#N/A</v>
      </c>
    </row>
    <row r="37" spans="1:3" x14ac:dyDescent="0.25">
      <c r="C37" s="19"/>
    </row>
    <row r="38" spans="1:3" x14ac:dyDescent="0.25">
      <c r="A38" s="1" t="str">
        <f>'ESF-Ausw'!A58</f>
        <v>Erwerbstätig</v>
      </c>
      <c r="C38" s="19"/>
    </row>
    <row r="39" spans="1:3" x14ac:dyDescent="0.25">
      <c r="A39" t="str">
        <f>'ESF-Ausw'!D59</f>
        <v>Nein</v>
      </c>
      <c r="B39" t="e">
        <f>'ESF-Ausw'!E59</f>
        <v>#N/A</v>
      </c>
      <c r="C39" s="19" t="e">
        <f t="shared" si="1"/>
        <v>#N/A</v>
      </c>
    </row>
    <row r="40" spans="1:3" x14ac:dyDescent="0.25">
      <c r="A40" t="str">
        <f>'ESF-Ausw'!D60</f>
        <v>Vollzeit erwerbstätig</v>
      </c>
      <c r="B40" t="e">
        <f>'ESF-Ausw'!E60</f>
        <v>#N/A</v>
      </c>
      <c r="C40" s="19" t="e">
        <f t="shared" si="1"/>
        <v>#N/A</v>
      </c>
    </row>
    <row r="41" spans="1:3" x14ac:dyDescent="0.25">
      <c r="A41" t="str">
        <f>'ESF-Ausw'!D61</f>
        <v>Teilzeit erwerbstätig</v>
      </c>
      <c r="B41" t="e">
        <f>'ESF-Ausw'!E61</f>
        <v>#N/A</v>
      </c>
      <c r="C41" s="19" t="e">
        <f t="shared" si="1"/>
        <v>#N/A</v>
      </c>
    </row>
    <row r="42" spans="1:3" ht="24" customHeight="1" x14ac:dyDescent="0.25">
      <c r="C42" s="19"/>
    </row>
    <row r="43" spans="1:3" x14ac:dyDescent="0.25">
      <c r="A43" s="1" t="s">
        <v>128</v>
      </c>
      <c r="C43" s="19"/>
    </row>
    <row r="44" spans="1:3" x14ac:dyDescent="0.25">
      <c r="A44" s="24" t="str">
        <f>'ESF-Ausw'!A55</f>
        <v>Arbeitssuchend</v>
      </c>
      <c r="B44" t="e">
        <f>'ESF-Ausw'!E56</f>
        <v>#N/A</v>
      </c>
      <c r="C44" s="19" t="e">
        <f t="shared" si="1"/>
        <v>#N/A</v>
      </c>
    </row>
    <row r="45" spans="1:3" x14ac:dyDescent="0.25">
      <c r="A45" t="str">
        <f>'ESF-Ausw'!A62</f>
        <v>Geringfügig beschäftigt</v>
      </c>
      <c r="B45" t="e">
        <f>'ESF-Ausw'!E64</f>
        <v>#N/A</v>
      </c>
      <c r="C45" s="19" t="e">
        <f t="shared" si="1"/>
        <v>#N/A</v>
      </c>
    </row>
    <row r="46" spans="1:3" x14ac:dyDescent="0.25">
      <c r="A46" t="str">
        <f>'ESF-Ausw'!A65</f>
        <v>Selbständig</v>
      </c>
      <c r="B46" t="e">
        <f>'ESF-Ausw'!E67</f>
        <v>#N/A</v>
      </c>
      <c r="C46" s="19" t="e">
        <f t="shared" si="1"/>
        <v>#N/A</v>
      </c>
    </row>
    <row r="47" spans="1:3" x14ac:dyDescent="0.25">
      <c r="A47" t="str">
        <f>'ESF-Ausw'!A68</f>
        <v>Allgemeinb. Schule</v>
      </c>
      <c r="B47" t="e">
        <f>'ESF-Ausw'!E70</f>
        <v>#N/A</v>
      </c>
      <c r="C47" s="19" t="e">
        <f t="shared" si="1"/>
        <v>#N/A</v>
      </c>
    </row>
    <row r="48" spans="1:3" x14ac:dyDescent="0.25">
      <c r="A48" t="str">
        <f>'ESF-Ausw'!A71</f>
        <v>Auszubildende im Betrieb</v>
      </c>
      <c r="B48" t="e">
        <f>'ESF-Ausw'!E73</f>
        <v>#N/A</v>
      </c>
      <c r="C48" s="19" t="e">
        <f t="shared" si="1"/>
        <v>#N/A</v>
      </c>
    </row>
    <row r="49" spans="1:3" x14ac:dyDescent="0.25">
      <c r="A49" t="str">
        <f>'ESF-Ausw'!A74</f>
        <v>In schulischer oder außerbetriebl. Ausb.</v>
      </c>
      <c r="B49" t="e">
        <f>'ESF-Ausw'!E76</f>
        <v>#N/A</v>
      </c>
      <c r="C49" s="19" t="e">
        <f t="shared" si="1"/>
        <v>#N/A</v>
      </c>
    </row>
    <row r="50" spans="1:3" x14ac:dyDescent="0.25">
      <c r="A50" t="str">
        <f>'ESF-Ausw'!A77</f>
        <v>Vollzeitstudent</v>
      </c>
      <c r="B50" t="e">
        <f>'ESF-Ausw'!E79</f>
        <v>#N/A</v>
      </c>
      <c r="C50" s="19" t="e">
        <f t="shared" si="1"/>
        <v>#N/A</v>
      </c>
    </row>
    <row r="51" spans="1:3" x14ac:dyDescent="0.25">
      <c r="A51" t="str">
        <f>'ESF-Ausw'!A81</f>
        <v>Sonstigen Aus- und Weiterbildung</v>
      </c>
      <c r="B51" t="e">
        <f>'ESF-Ausw'!E83</f>
        <v>#N/A</v>
      </c>
      <c r="C51" s="19" t="e">
        <f t="shared" si="1"/>
        <v>#N/A</v>
      </c>
    </row>
    <row r="52" spans="1:3" x14ac:dyDescent="0.25">
      <c r="A52" t="str">
        <f>'ESF-Ausw'!A84</f>
        <v>Nicht erwerbstätig</v>
      </c>
      <c r="B52" t="e">
        <f>'ESF-Ausw'!E86</f>
        <v>#N/A</v>
      </c>
      <c r="C52" s="19" t="e">
        <f t="shared" si="1"/>
        <v>#N/A</v>
      </c>
    </row>
    <row r="53" spans="1:3" x14ac:dyDescent="0.25">
      <c r="C53" s="19"/>
    </row>
    <row r="54" spans="1:3" ht="270.75" customHeight="1" x14ac:dyDescent="0.25">
      <c r="C54" s="19"/>
    </row>
    <row r="55" spans="1:3" x14ac:dyDescent="0.25">
      <c r="C55" s="19"/>
    </row>
    <row r="56" spans="1:3" ht="18.75" x14ac:dyDescent="0.3">
      <c r="A56" s="22" t="s">
        <v>129</v>
      </c>
      <c r="C56" s="19"/>
    </row>
    <row r="57" spans="1:3" x14ac:dyDescent="0.25">
      <c r="A57" s="1" t="s">
        <v>107</v>
      </c>
      <c r="C57" s="19"/>
    </row>
    <row r="58" spans="1:3" x14ac:dyDescent="0.25">
      <c r="A58" t="str">
        <f>'ESF-Ausw'!D22</f>
        <v>(Noch) kein Schulabschluss und mindestens 4 Jahre eine Schule besucht</v>
      </c>
      <c r="B58" t="e">
        <f>'ESF-Ausw'!E22</f>
        <v>#N/A</v>
      </c>
      <c r="C58" s="19" t="e">
        <f t="shared" si="1"/>
        <v>#N/A</v>
      </c>
    </row>
    <row r="59" spans="1:3" x14ac:dyDescent="0.25">
      <c r="A59" t="str">
        <f>'ESF-Ausw'!D23</f>
        <v>(Noch) kein Schulabschluss und weniger als 4 Jahre eine Schule besucht</v>
      </c>
      <c r="B59" t="e">
        <f>'ESF-Ausw'!E23</f>
        <v>#N/A</v>
      </c>
      <c r="C59" s="19" t="e">
        <f t="shared" si="1"/>
        <v>#N/A</v>
      </c>
    </row>
    <row r="60" spans="1:3" x14ac:dyDescent="0.25">
      <c r="A60" t="str">
        <f>'ESF-Ausw'!D24</f>
        <v>Förderschulabschluss</v>
      </c>
      <c r="B60" t="e">
        <f>'ESF-Ausw'!E24</f>
        <v>#N/A</v>
      </c>
      <c r="C60" s="19" t="e">
        <f t="shared" si="1"/>
        <v>#N/A</v>
      </c>
    </row>
    <row r="61" spans="1:3" x14ac:dyDescent="0.25">
      <c r="A61" t="str">
        <f>'ESF-Ausw'!D25</f>
        <v>Hauptschulabschluss</v>
      </c>
      <c r="B61" t="e">
        <f>'ESF-Ausw'!E25</f>
        <v>#N/A</v>
      </c>
      <c r="C61" s="19" t="e">
        <f t="shared" si="1"/>
        <v>#N/A</v>
      </c>
    </row>
    <row r="62" spans="1:3" x14ac:dyDescent="0.25">
      <c r="A62" t="str">
        <f>'ESF-Ausw'!D26</f>
        <v>Mittlerer Schulabschluss (Realschulabschluss, Fachoberschulreife)</v>
      </c>
      <c r="B62" t="e">
        <f>'ESF-Ausw'!E26</f>
        <v>#N/A</v>
      </c>
      <c r="C62" s="19" t="e">
        <f t="shared" si="1"/>
        <v>#N/A</v>
      </c>
    </row>
    <row r="63" spans="1:3" x14ac:dyDescent="0.25">
      <c r="A63" t="str">
        <f>'ESF-Ausw'!D27</f>
        <v xml:space="preserve">Berufsvorbereitungsjahr/Berufsorientierungsjahr/Ausbildungsvorbereitungsjahr </v>
      </c>
      <c r="B63" t="e">
        <f>'ESF-Ausw'!E27</f>
        <v>#N/A</v>
      </c>
      <c r="C63" s="19" t="e">
        <f t="shared" si="1"/>
        <v>#N/A</v>
      </c>
    </row>
    <row r="64" spans="1:3" x14ac:dyDescent="0.25">
      <c r="A64" t="str">
        <f>'ESF-Ausw'!D28</f>
        <v>Berufsgrundbildungsjahr (Anerkennung als 1. Ausbildungsjahr möglich)</v>
      </c>
      <c r="B64" t="e">
        <f>'ESF-Ausw'!E28</f>
        <v>#N/A</v>
      </c>
      <c r="C64" s="19" t="e">
        <f t="shared" si="1"/>
        <v>#N/A</v>
      </c>
    </row>
    <row r="65" spans="1:3" x14ac:dyDescent="0.25">
      <c r="A65" t="str">
        <f>'ESF-Ausw'!D29</f>
        <v xml:space="preserve">Abitur/Fachhochschulreife erworben auf dem 1. Bildungsweg </v>
      </c>
      <c r="B65" t="e">
        <f>'ESF-Ausw'!E29</f>
        <v>#N/A</v>
      </c>
      <c r="C65" s="19" t="e">
        <f t="shared" si="1"/>
        <v>#N/A</v>
      </c>
    </row>
    <row r="66" spans="1:3" x14ac:dyDescent="0.25">
      <c r="A66" t="str">
        <f>'ESF-Ausw'!D30</f>
        <v xml:space="preserve">Abitur/Fachhochschulreife erworben auf dem 2. Bildungsweg </v>
      </c>
      <c r="B66" t="e">
        <f>'ESF-Ausw'!E30</f>
        <v>#N/A</v>
      </c>
      <c r="C66" s="19" t="e">
        <f t="shared" si="1"/>
        <v>#N/A</v>
      </c>
    </row>
    <row r="67" spans="1:3" x14ac:dyDescent="0.25">
      <c r="A67" t="str">
        <f>'ESF-Ausw'!D31</f>
        <v>(Noch) kein Schulabschluss, Dauer des Schulbesuchs unbek.</v>
      </c>
      <c r="B67" t="e">
        <f>'ESF-Ausw'!E31</f>
        <v>#N/A</v>
      </c>
      <c r="C67" s="19" t="e">
        <f t="shared" si="1"/>
        <v>#N/A</v>
      </c>
    </row>
    <row r="68" spans="1:3" x14ac:dyDescent="0.25">
      <c r="C68" s="19"/>
    </row>
    <row r="69" spans="1:3" x14ac:dyDescent="0.25">
      <c r="A69" s="1" t="str">
        <f>'ESF-Ausw'!A32</f>
        <v>Höchster Berufsabschluss</v>
      </c>
      <c r="C69" s="19"/>
    </row>
    <row r="70" spans="1:3" x14ac:dyDescent="0.25">
      <c r="A70" t="str">
        <f>'ESF-Ausw'!D33</f>
        <v>(Noch) keine abgeschlossene Berufsausbildung</v>
      </c>
      <c r="B70" t="e">
        <f>'ESF-Ausw'!E33</f>
        <v>#N/A</v>
      </c>
      <c r="C70" s="19" t="e">
        <f t="shared" si="1"/>
        <v>#N/A</v>
      </c>
    </row>
    <row r="71" spans="1:3" x14ac:dyDescent="0.25">
      <c r="A71" t="str">
        <f>'ESF-Ausw'!D34</f>
        <v>(Außer-)betriebliche Lehre/Ausbildung, Berufsfachschule, sonstige schulische BA</v>
      </c>
      <c r="B71" t="e">
        <f>'ESF-Ausw'!E34</f>
        <v>#N/A</v>
      </c>
      <c r="C71" s="19" t="e">
        <f t="shared" si="1"/>
        <v>#N/A</v>
      </c>
    </row>
    <row r="72" spans="1:3" x14ac:dyDescent="0.25">
      <c r="A72" t="str">
        <f>'ESF-Ausw'!D35</f>
        <v>Fachhochschulabschluss Bachelor/Diplom, Meisterbrief oder  gleichwertiges Zertifikat</v>
      </c>
      <c r="B72" t="e">
        <f>'ESF-Ausw'!E35</f>
        <v>#N/A</v>
      </c>
      <c r="C72" s="19" t="e">
        <f t="shared" si="1"/>
        <v>#N/A</v>
      </c>
    </row>
    <row r="73" spans="1:3" x14ac:dyDescent="0.25">
      <c r="A73" t="str">
        <f>'ESF-Ausw'!D36</f>
        <v>(Fach-)Hochschulabschluss Master, Diplom-Universitätsstudiengang</v>
      </c>
      <c r="B73" t="e">
        <f>'ESF-Ausw'!E36</f>
        <v>#N/A</v>
      </c>
      <c r="C73" s="19" t="e">
        <f t="shared" si="1"/>
        <v>#N/A</v>
      </c>
    </row>
    <row r="74" spans="1:3" x14ac:dyDescent="0.25">
      <c r="A74" t="str">
        <f>'ESF-Ausw'!D37</f>
        <v>Promotion</v>
      </c>
      <c r="B74" t="e">
        <f>'ESF-Ausw'!E37</f>
        <v>#N/A</v>
      </c>
      <c r="C74" s="19" t="e">
        <f t="shared" si="1"/>
        <v>#N/A</v>
      </c>
    </row>
    <row r="75" spans="1:3" x14ac:dyDescent="0.25">
      <c r="C75" s="19"/>
    </row>
    <row r="76" spans="1:3" ht="18.75" x14ac:dyDescent="0.3">
      <c r="A76" s="22" t="s">
        <v>121</v>
      </c>
      <c r="C76" s="19"/>
    </row>
    <row r="77" spans="1:3" x14ac:dyDescent="0.25">
      <c r="A77" t="str">
        <f>'ESF-Ausw'!A38</f>
        <v>Unterhaltsberechtigte Kinder</v>
      </c>
      <c r="B77" t="e">
        <f>'ESF-Ausw'!E40</f>
        <v>#N/A</v>
      </c>
      <c r="C77" s="19" t="e">
        <f t="shared" si="1"/>
        <v>#N/A</v>
      </c>
    </row>
    <row r="78" spans="1:3" x14ac:dyDescent="0.25">
      <c r="A78" t="str">
        <f>'ESF-Ausw'!A44</f>
        <v>Alleinerziehend</v>
      </c>
      <c r="B78" t="e">
        <f>'ESF-Ausw'!E46</f>
        <v>#N/A</v>
      </c>
      <c r="C78" s="19" t="e">
        <f t="shared" si="1"/>
        <v>#N/A</v>
      </c>
    </row>
    <row r="79" spans="1:3" x14ac:dyDescent="0.25">
      <c r="A79" t="str">
        <f>'ESF-Ausw'!A41</f>
        <v>Weitere Erwerbspersonen im HH</v>
      </c>
      <c r="B79" t="e">
        <f>'ESF-Ausw'!E43</f>
        <v>#N/A</v>
      </c>
      <c r="C79" s="19" t="e">
        <f t="shared" si="1"/>
        <v>#N/A</v>
      </c>
    </row>
    <row r="80" spans="1:3" x14ac:dyDescent="0.25">
      <c r="C80" s="19"/>
    </row>
    <row r="81" spans="1:3" ht="18.75" x14ac:dyDescent="0.3">
      <c r="A81" s="22" t="s">
        <v>122</v>
      </c>
      <c r="C81" s="19"/>
    </row>
    <row r="82" spans="1:3" x14ac:dyDescent="0.25">
      <c r="A82" s="1" t="str">
        <f>'ESF-Ausw'!A6</f>
        <v>Schwerbehindertenausweis</v>
      </c>
      <c r="C82" s="19"/>
    </row>
    <row r="83" spans="1:3" x14ac:dyDescent="0.25">
      <c r="A83" t="str">
        <f>'ESF-Ausw'!D6</f>
        <v>keine Angabe</v>
      </c>
      <c r="B83" t="e">
        <f>'ESF-Ausw'!E6</f>
        <v>#N/A</v>
      </c>
      <c r="C83" s="19" t="e">
        <f t="shared" si="1"/>
        <v>#N/A</v>
      </c>
    </row>
    <row r="84" spans="1:3" x14ac:dyDescent="0.25">
      <c r="A84" t="str">
        <f>'ESF-Ausw'!D7</f>
        <v>Nein</v>
      </c>
      <c r="B84" t="e">
        <f>'ESF-Ausw'!E7</f>
        <v>#N/A</v>
      </c>
      <c r="C84" s="19" t="e">
        <f t="shared" si="1"/>
        <v>#N/A</v>
      </c>
    </row>
    <row r="85" spans="1:3" x14ac:dyDescent="0.25">
      <c r="A85" t="str">
        <f>'ESF-Ausw'!D8</f>
        <v>Ja</v>
      </c>
      <c r="B85" t="e">
        <f>'ESF-Ausw'!E8</f>
        <v>#N/A</v>
      </c>
      <c r="C85" s="19" t="e">
        <f t="shared" si="1"/>
        <v>#N/A</v>
      </c>
    </row>
    <row r="86" spans="1:3" x14ac:dyDescent="0.25">
      <c r="C86" s="19"/>
    </row>
    <row r="87" spans="1:3" x14ac:dyDescent="0.25">
      <c r="A87" s="1" t="str">
        <f>'ESF-Ausw'!A9</f>
        <v>Eltern(teil) nicht Deutschland geboren</v>
      </c>
      <c r="C87" s="19"/>
    </row>
    <row r="88" spans="1:3" x14ac:dyDescent="0.25">
      <c r="A88" t="str">
        <f>'ESF-Ausw'!D9</f>
        <v>keine Angabe</v>
      </c>
      <c r="B88" t="e">
        <f>'ESF-Ausw'!E9</f>
        <v>#N/A</v>
      </c>
      <c r="C88" s="19" t="e">
        <f t="shared" ref="C88:C100" si="2">B88/$B$12</f>
        <v>#N/A</v>
      </c>
    </row>
    <row r="89" spans="1:3" x14ac:dyDescent="0.25">
      <c r="A89" t="str">
        <f>'ESF-Ausw'!D10</f>
        <v>Nein</v>
      </c>
      <c r="B89" t="e">
        <f>'ESF-Ausw'!E10</f>
        <v>#N/A</v>
      </c>
      <c r="C89" s="19" t="e">
        <f t="shared" si="2"/>
        <v>#N/A</v>
      </c>
    </row>
    <row r="90" spans="1:3" x14ac:dyDescent="0.25">
      <c r="A90" t="str">
        <f>'ESF-Ausw'!D11</f>
        <v>Ja</v>
      </c>
      <c r="B90" t="e">
        <f>'ESF-Ausw'!E11</f>
        <v>#N/A</v>
      </c>
      <c r="C90" s="19" t="e">
        <f t="shared" si="2"/>
        <v>#N/A</v>
      </c>
    </row>
    <row r="91" spans="1:3" x14ac:dyDescent="0.25">
      <c r="C91" s="19"/>
    </row>
    <row r="92" spans="1:3" x14ac:dyDescent="0.25">
      <c r="A92" s="1" t="str">
        <f>'ESF-Ausw'!A12</f>
        <v>anerkannte Minderheit</v>
      </c>
      <c r="C92" s="19"/>
    </row>
    <row r="93" spans="1:3" x14ac:dyDescent="0.25">
      <c r="A93" t="str">
        <f>'ESF-Ausw'!D12</f>
        <v>keine Angabe</v>
      </c>
      <c r="B93" t="e">
        <f>'ESF-Ausw'!E12</f>
        <v>#N/A</v>
      </c>
      <c r="C93" s="19" t="e">
        <f t="shared" si="2"/>
        <v>#N/A</v>
      </c>
    </row>
    <row r="94" spans="1:3" x14ac:dyDescent="0.25">
      <c r="A94" t="str">
        <f>'ESF-Ausw'!D13</f>
        <v>Nein</v>
      </c>
      <c r="B94" t="e">
        <f>'ESF-Ausw'!E13</f>
        <v>#N/A</v>
      </c>
      <c r="C94" s="19" t="e">
        <f t="shared" si="2"/>
        <v>#N/A</v>
      </c>
    </row>
    <row r="95" spans="1:3" x14ac:dyDescent="0.25">
      <c r="A95" t="str">
        <f>'ESF-Ausw'!D14</f>
        <v>Ja</v>
      </c>
      <c r="B95" t="e">
        <f>'ESF-Ausw'!E14</f>
        <v>#N/A</v>
      </c>
      <c r="C95" s="19" t="e">
        <f t="shared" si="2"/>
        <v>#N/A</v>
      </c>
    </row>
    <row r="96" spans="1:3" x14ac:dyDescent="0.25">
      <c r="C96" s="19"/>
    </row>
    <row r="97" spans="1:3" x14ac:dyDescent="0.25">
      <c r="A97" s="1" t="str">
        <f>'ESF-Ausw'!A15</f>
        <v>Sonstige Benachteiligungen</v>
      </c>
      <c r="C97" s="19"/>
    </row>
    <row r="98" spans="1:3" x14ac:dyDescent="0.25">
      <c r="A98" t="str">
        <f>'ESF-Ausw'!D15</f>
        <v>keine Angabe</v>
      </c>
      <c r="B98" t="e">
        <f>'ESF-Ausw'!E15</f>
        <v>#N/A</v>
      </c>
      <c r="C98" s="19" t="e">
        <f t="shared" si="2"/>
        <v>#N/A</v>
      </c>
    </row>
    <row r="99" spans="1:3" x14ac:dyDescent="0.25">
      <c r="A99" t="str">
        <f>'ESF-Ausw'!D16</f>
        <v>Nein</v>
      </c>
      <c r="B99" t="e">
        <f>'ESF-Ausw'!E16</f>
        <v>#N/A</v>
      </c>
      <c r="C99" s="19" t="e">
        <f t="shared" si="2"/>
        <v>#N/A</v>
      </c>
    </row>
    <row r="100" spans="1:3" x14ac:dyDescent="0.25">
      <c r="A100" t="str">
        <f>'ESF-Ausw'!D17</f>
        <v>Ja</v>
      </c>
      <c r="B100" t="e">
        <f>'ESF-Ausw'!E17</f>
        <v>#N/A</v>
      </c>
      <c r="C100" s="19" t="e">
        <f t="shared" si="2"/>
        <v>#N/A</v>
      </c>
    </row>
    <row r="101" spans="1:3" x14ac:dyDescent="0.25">
      <c r="C101" s="19"/>
    </row>
    <row r="102" spans="1:3" ht="18.75" x14ac:dyDescent="0.3">
      <c r="A102" s="44" t="s">
        <v>146</v>
      </c>
      <c r="B102" s="23" t="str">
        <f>CONCATENATE("Eintritte: ",$B$12)</f>
        <v>Eintritte: -1</v>
      </c>
      <c r="C102" s="23"/>
    </row>
    <row r="103" spans="1:3" ht="18.75" x14ac:dyDescent="0.3">
      <c r="A103" s="46" t="s">
        <v>169</v>
      </c>
      <c r="B103" s="46"/>
      <c r="C103" s="46"/>
    </row>
    <row r="104" spans="1:3" ht="18.75" x14ac:dyDescent="0.3">
      <c r="A104" s="22" t="s">
        <v>268</v>
      </c>
    </row>
    <row r="105" spans="1:3" x14ac:dyDescent="0.25">
      <c r="A105" s="1" t="s">
        <v>263</v>
      </c>
      <c r="C105" s="19"/>
    </row>
    <row r="106" spans="1:3" x14ac:dyDescent="0.25">
      <c r="A106" t="str">
        <f>'QE-Ausw'!E3</f>
        <v>keine Angabe</v>
      </c>
      <c r="B106" t="e">
        <f>'QE-Ausw'!F3</f>
        <v>#N/A</v>
      </c>
      <c r="C106" s="19" t="e">
        <f t="shared" ref="C106:C134" si="3">B106/$B$12</f>
        <v>#N/A</v>
      </c>
    </row>
    <row r="107" spans="1:3" x14ac:dyDescent="0.25">
      <c r="A107" t="str">
        <f>'QE-Ausw'!E4</f>
        <v>fachnahen Berufsabschluss</v>
      </c>
      <c r="B107" t="e">
        <f>'QE-Ausw'!F4</f>
        <v>#N/A</v>
      </c>
      <c r="C107" s="19" t="e">
        <f t="shared" si="3"/>
        <v>#N/A</v>
      </c>
    </row>
    <row r="108" spans="1:3" x14ac:dyDescent="0.25">
      <c r="A108" t="str">
        <f>'QE-Ausw'!E5</f>
        <v>fachfremden Berufsabschluss</v>
      </c>
      <c r="B108" t="e">
        <f>'QE-Ausw'!F5</f>
        <v>#N/A</v>
      </c>
      <c r="C108" s="19" t="e">
        <f t="shared" si="3"/>
        <v>#N/A</v>
      </c>
    </row>
    <row r="109" spans="1:3" x14ac:dyDescent="0.25">
      <c r="A109" t="str">
        <f>'QE-Ausw'!E6</f>
        <v>keine Angabe</v>
      </c>
      <c r="B109" t="e">
        <f>'QE-Ausw'!F6</f>
        <v>#N/A</v>
      </c>
      <c r="C109" s="19" t="e">
        <f t="shared" si="3"/>
        <v>#N/A</v>
      </c>
    </row>
    <row r="110" spans="1:3" x14ac:dyDescent="0.25">
      <c r="C110" s="19"/>
    </row>
    <row r="111" spans="1:3" x14ac:dyDescent="0.25">
      <c r="A111" s="1" t="s">
        <v>264</v>
      </c>
      <c r="C111" s="19"/>
    </row>
    <row r="112" spans="1:3" x14ac:dyDescent="0.25">
      <c r="A112" t="str">
        <f>'QE-Ausw'!E7</f>
        <v>Kaufmann/-frau im Einzelhandel</v>
      </c>
      <c r="B112" t="e">
        <f>'QE-Ausw'!F7</f>
        <v>#N/A</v>
      </c>
      <c r="C112" s="19" t="e">
        <f t="shared" si="3"/>
        <v>#N/A</v>
      </c>
    </row>
    <row r="113" spans="1:3" x14ac:dyDescent="0.25">
      <c r="A113" t="str">
        <f>'QE-Ausw'!E8</f>
        <v>Kaufmann/-frau im Groß- und Außenhandel</v>
      </c>
      <c r="B113" t="e">
        <f>'QE-Ausw'!F8</f>
        <v>#N/A</v>
      </c>
      <c r="C113" s="19" t="e">
        <f t="shared" si="3"/>
        <v>#N/A</v>
      </c>
    </row>
    <row r="114" spans="1:3" x14ac:dyDescent="0.25">
      <c r="A114" t="str">
        <f>'QE-Ausw'!E9</f>
        <v>Kaufmann/-frau für Büromanagement</v>
      </c>
      <c r="B114" t="e">
        <f>'QE-Ausw'!F9</f>
        <v>#N/A</v>
      </c>
      <c r="C114" s="19" t="e">
        <f t="shared" si="3"/>
        <v>#N/A</v>
      </c>
    </row>
    <row r="115" spans="1:3" x14ac:dyDescent="0.25">
      <c r="A115" t="str">
        <f>'QE-Ausw'!E10</f>
        <v>Industriekaufmann/-frau</v>
      </c>
      <c r="B115" t="e">
        <f>'QE-Ausw'!F10</f>
        <v>#N/A</v>
      </c>
      <c r="C115" s="19" t="e">
        <f t="shared" si="3"/>
        <v>#N/A</v>
      </c>
    </row>
    <row r="116" spans="1:3" x14ac:dyDescent="0.25">
      <c r="A116" t="str">
        <f>'QE-Ausw'!E11</f>
        <v>Industriemechaniker/in</v>
      </c>
      <c r="B116" t="e">
        <f>'QE-Ausw'!F11</f>
        <v>#N/A</v>
      </c>
      <c r="C116" s="19" t="e">
        <f t="shared" si="3"/>
        <v>#N/A</v>
      </c>
    </row>
    <row r="117" spans="1:3" x14ac:dyDescent="0.25">
      <c r="A117" t="str">
        <f>'QE-Ausw'!E12</f>
        <v>KFZ-Mechatroniker/in</v>
      </c>
      <c r="B117" t="e">
        <f>'QE-Ausw'!F12</f>
        <v>#N/A</v>
      </c>
      <c r="C117" s="19" t="e">
        <f t="shared" si="3"/>
        <v>#N/A</v>
      </c>
    </row>
    <row r="118" spans="1:3" x14ac:dyDescent="0.25">
      <c r="A118" t="str">
        <f>'QE-Ausw'!E13</f>
        <v>Metallbauer/in</v>
      </c>
      <c r="B118" t="e">
        <f>'QE-Ausw'!F13</f>
        <v>#N/A</v>
      </c>
      <c r="C118" s="19" t="e">
        <f t="shared" si="3"/>
        <v>#N/A</v>
      </c>
    </row>
    <row r="119" spans="1:3" x14ac:dyDescent="0.25">
      <c r="A119" t="str">
        <f>'QE-Ausw'!E14</f>
        <v>Elektroniker/in</v>
      </c>
      <c r="B119" t="e">
        <f>'QE-Ausw'!F14</f>
        <v>#N/A</v>
      </c>
      <c r="C119" s="19" t="e">
        <f t="shared" si="3"/>
        <v>#N/A</v>
      </c>
    </row>
    <row r="120" spans="1:3" x14ac:dyDescent="0.25">
      <c r="A120" t="str">
        <f>'QE-Ausw'!E15</f>
        <v>Bankkaufmann/-frau</v>
      </c>
      <c r="B120" t="e">
        <f>'QE-Ausw'!F15</f>
        <v>#N/A</v>
      </c>
      <c r="C120" s="19" t="e">
        <f t="shared" si="3"/>
        <v>#N/A</v>
      </c>
    </row>
    <row r="121" spans="1:3" x14ac:dyDescent="0.25">
      <c r="A121" t="str">
        <f>'QE-Ausw'!E16</f>
        <v>Zahnmedizinische/r Fachangestellte/r</v>
      </c>
      <c r="B121" t="e">
        <f>'QE-Ausw'!F16</f>
        <v>#N/A</v>
      </c>
      <c r="C121" s="19" t="e">
        <f t="shared" si="3"/>
        <v>#N/A</v>
      </c>
    </row>
    <row r="122" spans="1:3" x14ac:dyDescent="0.25">
      <c r="A122" t="str">
        <f>'QE-Ausw'!E17</f>
        <v>Koch/Köchin</v>
      </c>
      <c r="B122" t="e">
        <f>'QE-Ausw'!F17</f>
        <v>#N/A</v>
      </c>
      <c r="C122" s="19" t="e">
        <f t="shared" si="3"/>
        <v>#N/A</v>
      </c>
    </row>
    <row r="123" spans="1:3" x14ac:dyDescent="0.25">
      <c r="A123" t="str">
        <f>'QE-Ausw'!E18</f>
        <v>Fachinformatiker/in</v>
      </c>
      <c r="B123" t="e">
        <f>'QE-Ausw'!F18</f>
        <v>#N/A</v>
      </c>
      <c r="C123" s="19" t="e">
        <f t="shared" si="3"/>
        <v>#N/A</v>
      </c>
    </row>
    <row r="124" spans="1:3" x14ac:dyDescent="0.25">
      <c r="A124" t="str">
        <f>'QE-Ausw'!E19</f>
        <v>Medizinische/r Fachangestellte/r</v>
      </c>
      <c r="B124" t="e">
        <f>'QE-Ausw'!F19</f>
        <v>#N/A</v>
      </c>
      <c r="C124" s="19" t="e">
        <f t="shared" si="3"/>
        <v>#N/A</v>
      </c>
    </row>
    <row r="125" spans="1:3" x14ac:dyDescent="0.25">
      <c r="A125" t="str">
        <f>'QE-Ausw'!E20</f>
        <v>Verkäufer/in</v>
      </c>
      <c r="B125" t="e">
        <f>'QE-Ausw'!F20</f>
        <v>#N/A</v>
      </c>
      <c r="C125" s="19" t="e">
        <f t="shared" si="3"/>
        <v>#N/A</v>
      </c>
    </row>
    <row r="126" spans="1:3" x14ac:dyDescent="0.25">
      <c r="A126" t="str">
        <f>'QE-Ausw'!E21</f>
        <v>Friseur/in</v>
      </c>
      <c r="B126" t="e">
        <f>'QE-Ausw'!F21</f>
        <v>#N/A</v>
      </c>
      <c r="C126" s="19" t="e">
        <f t="shared" si="3"/>
        <v>#N/A</v>
      </c>
    </row>
    <row r="127" spans="1:3" x14ac:dyDescent="0.25">
      <c r="A127" t="str">
        <f>'QE-Ausw'!E22</f>
        <v>Krankenpfleger/in</v>
      </c>
      <c r="B127" t="e">
        <f>'QE-Ausw'!F22</f>
        <v>#N/A</v>
      </c>
      <c r="C127" s="19" t="e">
        <f t="shared" si="3"/>
        <v>#N/A</v>
      </c>
    </row>
    <row r="128" spans="1:3" x14ac:dyDescent="0.25">
      <c r="A128" t="str">
        <f>'QE-Ausw'!E23</f>
        <v>Physiotherapeut/in</v>
      </c>
      <c r="B128" t="e">
        <f>'QE-Ausw'!F23</f>
        <v>#N/A</v>
      </c>
      <c r="C128" s="19" t="e">
        <f t="shared" si="3"/>
        <v>#N/A</v>
      </c>
    </row>
    <row r="129" spans="1:3" x14ac:dyDescent="0.25">
      <c r="A129" t="str">
        <f>'QE-Ausw'!E24</f>
        <v>Ergotherapeut/in</v>
      </c>
      <c r="B129" t="e">
        <f>'QE-Ausw'!F24</f>
        <v>#N/A</v>
      </c>
      <c r="C129" s="19" t="e">
        <f t="shared" si="3"/>
        <v>#N/A</v>
      </c>
    </row>
    <row r="130" spans="1:3" x14ac:dyDescent="0.25">
      <c r="A130" t="str">
        <f>'QE-Ausw'!E25</f>
        <v>Grafiker/in</v>
      </c>
      <c r="B130" t="e">
        <f>'QE-Ausw'!F25</f>
        <v>#N/A</v>
      </c>
      <c r="C130" s="19" t="e">
        <f t="shared" si="3"/>
        <v>#N/A</v>
      </c>
    </row>
    <row r="131" spans="1:3" x14ac:dyDescent="0.25">
      <c r="A131" t="str">
        <f>'QE-Ausw'!E26</f>
        <v>Tischler/in</v>
      </c>
      <c r="B131" t="e">
        <f>'QE-Ausw'!F26</f>
        <v>#N/A</v>
      </c>
      <c r="C131" s="19" t="e">
        <f t="shared" si="3"/>
        <v>#N/A</v>
      </c>
    </row>
    <row r="132" spans="1:3" x14ac:dyDescent="0.25">
      <c r="A132" t="str">
        <f>'QE-Ausw'!E27</f>
        <v>Sonstiger Berufsabschluss</v>
      </c>
      <c r="B132" t="e">
        <f>'QE-Ausw'!F27</f>
        <v>#N/A</v>
      </c>
      <c r="C132" s="19" t="e">
        <f t="shared" si="3"/>
        <v>#N/A</v>
      </c>
    </row>
    <row r="133" spans="1:3" x14ac:dyDescent="0.25">
      <c r="A133" t="str">
        <f>'QE-Ausw'!E28</f>
        <v>Akademischer Abschluss</v>
      </c>
      <c r="B133" t="e">
        <f>'QE-Ausw'!F28</f>
        <v>#N/A</v>
      </c>
      <c r="C133" s="19" t="e">
        <f t="shared" si="3"/>
        <v>#N/A</v>
      </c>
    </row>
    <row r="134" spans="1:3" x14ac:dyDescent="0.25">
      <c r="A134" t="str">
        <f>'QE-Ausw'!E29</f>
        <v>keine Angabe</v>
      </c>
      <c r="B134" t="e">
        <f>'QE-Ausw'!F29</f>
        <v>#N/A</v>
      </c>
      <c r="C134" s="19" t="e">
        <f t="shared" si="3"/>
        <v>#N/A</v>
      </c>
    </row>
    <row r="135" spans="1:3" x14ac:dyDescent="0.25">
      <c r="C135" s="19"/>
    </row>
    <row r="136" spans="1:3" x14ac:dyDescent="0.25">
      <c r="A136" s="1" t="s">
        <v>265</v>
      </c>
      <c r="C136" s="19"/>
    </row>
    <row r="137" spans="1:3" x14ac:dyDescent="0.25">
      <c r="A137" t="str">
        <f>'QE-Ausw'!E29</f>
        <v>keine Angabe</v>
      </c>
      <c r="B137" t="e">
        <f>'QE-Ausw'!F29</f>
        <v>#N/A</v>
      </c>
      <c r="C137" s="19" t="e">
        <f t="shared" ref="C137" si="4">B137/$B$12</f>
        <v>#N/A</v>
      </c>
    </row>
    <row r="138" spans="1:3" x14ac:dyDescent="0.25">
      <c r="A138" t="str">
        <f>'QE-Ausw'!E30</f>
        <v>weniger als 1 Jahr</v>
      </c>
      <c r="B138" t="e">
        <f>'QE-Ausw'!F30</f>
        <v>#N/A</v>
      </c>
      <c r="C138" s="19" t="e">
        <f t="shared" ref="C138:C158" si="5">B138/$B$12</f>
        <v>#N/A</v>
      </c>
    </row>
    <row r="139" spans="1:3" x14ac:dyDescent="0.25">
      <c r="A139" t="str">
        <f>'QE-Ausw'!E31</f>
        <v>1 bis 10 Jahre</v>
      </c>
      <c r="B139" t="e">
        <f>'QE-Ausw'!F31</f>
        <v>#N/A</v>
      </c>
      <c r="C139" s="19" t="e">
        <f t="shared" si="5"/>
        <v>#N/A</v>
      </c>
    </row>
    <row r="140" spans="1:3" x14ac:dyDescent="0.25">
      <c r="A140" t="str">
        <f>'QE-Ausw'!E32</f>
        <v>11 bis 20 Jahre</v>
      </c>
      <c r="B140" t="e">
        <f>'QE-Ausw'!F32</f>
        <v>#N/A</v>
      </c>
      <c r="C140" s="19" t="e">
        <f t="shared" si="5"/>
        <v>#N/A</v>
      </c>
    </row>
    <row r="141" spans="1:3" x14ac:dyDescent="0.25">
      <c r="A141" t="str">
        <f>'QE-Ausw'!E33</f>
        <v>21 bis 30 Jahre</v>
      </c>
      <c r="B141" t="e">
        <f>'QE-Ausw'!F33</f>
        <v>#N/A</v>
      </c>
      <c r="C141" s="19" t="e">
        <f t="shared" si="5"/>
        <v>#N/A</v>
      </c>
    </row>
    <row r="142" spans="1:3" x14ac:dyDescent="0.25">
      <c r="A142" t="str">
        <f>'QE-Ausw'!E34</f>
        <v>mehr als 30 Jahre</v>
      </c>
      <c r="B142" t="e">
        <f>'QE-Ausw'!F34</f>
        <v>#N/A</v>
      </c>
      <c r="C142" s="19" t="e">
        <f t="shared" si="5"/>
        <v>#N/A</v>
      </c>
    </row>
    <row r="143" spans="1:3" x14ac:dyDescent="0.25">
      <c r="C143" s="19"/>
    </row>
    <row r="144" spans="1:3" x14ac:dyDescent="0.25">
      <c r="A144" s="1" t="s">
        <v>266</v>
      </c>
      <c r="C144" s="19"/>
    </row>
    <row r="145" spans="1:3" x14ac:dyDescent="0.25">
      <c r="A145" t="str">
        <f>'QE-Ausw'!E35</f>
        <v>keine Angabe</v>
      </c>
      <c r="B145" t="e">
        <f>'QE-Ausw'!F35</f>
        <v>#N/A</v>
      </c>
      <c r="C145" s="19" t="e">
        <f t="shared" ref="C145" si="6">B145/$B$12</f>
        <v>#N/A</v>
      </c>
    </row>
    <row r="146" spans="1:3" x14ac:dyDescent="0.25">
      <c r="A146" t="str">
        <f>'QE-Ausw'!E36</f>
        <v>weniger als 1 Jahr</v>
      </c>
      <c r="B146" t="e">
        <f>'QE-Ausw'!F36</f>
        <v>#N/A</v>
      </c>
      <c r="C146" s="19" t="e">
        <f t="shared" si="5"/>
        <v>#N/A</v>
      </c>
    </row>
    <row r="147" spans="1:3" x14ac:dyDescent="0.25">
      <c r="A147" t="str">
        <f>'QE-Ausw'!E37</f>
        <v>1 bis 10 Jahre</v>
      </c>
      <c r="B147" t="e">
        <f>'QE-Ausw'!F37</f>
        <v>#N/A</v>
      </c>
      <c r="C147" s="19" t="e">
        <f t="shared" si="5"/>
        <v>#N/A</v>
      </c>
    </row>
    <row r="148" spans="1:3" x14ac:dyDescent="0.25">
      <c r="A148" t="str">
        <f>'QE-Ausw'!E38</f>
        <v>11 bis 20 Jahre</v>
      </c>
      <c r="B148" t="e">
        <f>'QE-Ausw'!F38</f>
        <v>#N/A</v>
      </c>
      <c r="C148" s="19" t="e">
        <f t="shared" si="5"/>
        <v>#N/A</v>
      </c>
    </row>
    <row r="149" spans="1:3" x14ac:dyDescent="0.25">
      <c r="A149" t="str">
        <f>'QE-Ausw'!E39</f>
        <v>21 bis 30 Jahre</v>
      </c>
      <c r="B149" t="e">
        <f>'QE-Ausw'!F39</f>
        <v>#N/A</v>
      </c>
      <c r="C149" s="19" t="e">
        <f t="shared" si="5"/>
        <v>#N/A</v>
      </c>
    </row>
    <row r="150" spans="1:3" x14ac:dyDescent="0.25">
      <c r="A150" t="str">
        <f>'QE-Ausw'!E40</f>
        <v>mehr als 30 Jahre</v>
      </c>
      <c r="B150" t="e">
        <f>'QE-Ausw'!F40</f>
        <v>#N/A</v>
      </c>
      <c r="C150" s="19" t="e">
        <f t="shared" si="5"/>
        <v>#N/A</v>
      </c>
    </row>
    <row r="151" spans="1:3" x14ac:dyDescent="0.25">
      <c r="C151" s="19"/>
    </row>
    <row r="152" spans="1:3" x14ac:dyDescent="0.25">
      <c r="A152" s="1" t="s">
        <v>267</v>
      </c>
      <c r="C152" s="19"/>
    </row>
    <row r="153" spans="1:3" x14ac:dyDescent="0.25">
      <c r="A153" t="str">
        <f>'QE-Ausw'!E41</f>
        <v>keine Angabe</v>
      </c>
      <c r="B153" t="e">
        <f>'QE-Ausw'!F41</f>
        <v>#N/A</v>
      </c>
      <c r="C153" s="19" t="e">
        <f t="shared" si="5"/>
        <v>#N/A</v>
      </c>
    </row>
    <row r="154" spans="1:3" x14ac:dyDescent="0.25">
      <c r="A154" t="str">
        <f>'QE-Ausw'!E42</f>
        <v>weniger als 1 Jahr</v>
      </c>
      <c r="B154" t="e">
        <f>'QE-Ausw'!F42</f>
        <v>#N/A</v>
      </c>
      <c r="C154" s="19" t="e">
        <f t="shared" si="5"/>
        <v>#N/A</v>
      </c>
    </row>
    <row r="155" spans="1:3" x14ac:dyDescent="0.25">
      <c r="A155" t="str">
        <f>'QE-Ausw'!E43</f>
        <v>1 bis 2 Jahre</v>
      </c>
      <c r="B155" t="e">
        <f>'QE-Ausw'!F43</f>
        <v>#N/A</v>
      </c>
      <c r="C155" s="19" t="e">
        <f t="shared" si="5"/>
        <v>#N/A</v>
      </c>
    </row>
    <row r="156" spans="1:3" x14ac:dyDescent="0.25">
      <c r="A156" t="str">
        <f>'QE-Ausw'!E44</f>
        <v>3 bis 5 Jahre</v>
      </c>
      <c r="B156" t="e">
        <f>'QE-Ausw'!F44</f>
        <v>#N/A</v>
      </c>
      <c r="C156" s="19" t="e">
        <f t="shared" si="5"/>
        <v>#N/A</v>
      </c>
    </row>
    <row r="157" spans="1:3" x14ac:dyDescent="0.25">
      <c r="A157" t="str">
        <f>'QE-Ausw'!E45</f>
        <v>6 bis 10 Jahre</v>
      </c>
      <c r="B157" t="e">
        <f>'QE-Ausw'!F45</f>
        <v>#N/A</v>
      </c>
      <c r="C157" s="19" t="e">
        <f t="shared" si="5"/>
        <v>#N/A</v>
      </c>
    </row>
    <row r="158" spans="1:3" x14ac:dyDescent="0.25">
      <c r="A158" t="str">
        <f>'QE-Ausw'!E46</f>
        <v>mehr als 10 Jahre</v>
      </c>
      <c r="B158" t="e">
        <f>'QE-Ausw'!F46</f>
        <v>#N/A</v>
      </c>
      <c r="C158" s="19" t="e">
        <f t="shared" si="5"/>
        <v>#N/A</v>
      </c>
    </row>
    <row r="159" spans="1:3" x14ac:dyDescent="0.25">
      <c r="C159" s="19"/>
    </row>
    <row r="160" spans="1:3" x14ac:dyDescent="0.25">
      <c r="A160" s="76" t="str">
        <f>'QE-Ausw'!B47</f>
        <v>Berufserfahrung/Branche im Verlauf der letzten ca. 5 Jahre  (Hinweis: Mehrfachantworten möglich)</v>
      </c>
      <c r="B160" s="76"/>
      <c r="C160" s="76"/>
    </row>
    <row r="161" spans="1:3" x14ac:dyDescent="0.25">
      <c r="A161" t="str">
        <f>'QE-Ausw'!E48</f>
        <v>Land- und Forstwirtschaft, Fischerei</v>
      </c>
      <c r="B161">
        <f>'QE-Ausw'!F48</f>
        <v>0</v>
      </c>
      <c r="C161" s="19">
        <f t="shared" ref="C161:C181" si="7">B161/$B$12</f>
        <v>0</v>
      </c>
    </row>
    <row r="162" spans="1:3" x14ac:dyDescent="0.25">
      <c r="A162" t="str">
        <f>'QE-Ausw'!E49</f>
        <v>Bergbau und Gewinnung von Steinen und Erden</v>
      </c>
      <c r="B162">
        <f>'QE-Ausw'!F49</f>
        <v>0</v>
      </c>
      <c r="C162" s="19">
        <f t="shared" si="7"/>
        <v>0</v>
      </c>
    </row>
    <row r="163" spans="1:3" x14ac:dyDescent="0.25">
      <c r="A163" t="str">
        <f>'QE-Ausw'!E50</f>
        <v>Verarbeitendes Gewerbe</v>
      </c>
      <c r="B163">
        <f>'QE-Ausw'!F50</f>
        <v>0</v>
      </c>
      <c r="C163" s="19">
        <f t="shared" si="7"/>
        <v>0</v>
      </c>
    </row>
    <row r="164" spans="1:3" x14ac:dyDescent="0.25">
      <c r="A164" t="str">
        <f>'QE-Ausw'!E51</f>
        <v>Energieversorgung</v>
      </c>
      <c r="B164">
        <f>'QE-Ausw'!F51</f>
        <v>0</v>
      </c>
      <c r="C164" s="19">
        <f t="shared" si="7"/>
        <v>0</v>
      </c>
    </row>
    <row r="165" spans="1:3" x14ac:dyDescent="0.25">
      <c r="A165" t="str">
        <f>'QE-Ausw'!E52</f>
        <v>Wasserversorgung; Abwasser- und Abfallentsorgung und Beseitigung von</v>
      </c>
      <c r="B165">
        <f>'QE-Ausw'!F52</f>
        <v>0</v>
      </c>
      <c r="C165" s="19">
        <f t="shared" si="7"/>
        <v>0</v>
      </c>
    </row>
    <row r="166" spans="1:3" x14ac:dyDescent="0.25">
      <c r="A166" t="str">
        <f>'QE-Ausw'!E53</f>
        <v>Baugewerbe</v>
      </c>
      <c r="B166">
        <f>'QE-Ausw'!F53</f>
        <v>0</v>
      </c>
      <c r="C166" s="19">
        <f t="shared" si="7"/>
        <v>0</v>
      </c>
    </row>
    <row r="167" spans="1:3" x14ac:dyDescent="0.25">
      <c r="A167" t="str">
        <f>'QE-Ausw'!E54</f>
        <v>Handel; Instandhaltung und Reparatur von Kraftfahrzeugen</v>
      </c>
      <c r="B167">
        <f>'QE-Ausw'!F54</f>
        <v>0</v>
      </c>
      <c r="C167" s="19">
        <f t="shared" si="7"/>
        <v>0</v>
      </c>
    </row>
    <row r="168" spans="1:3" x14ac:dyDescent="0.25">
      <c r="A168" t="str">
        <f>'QE-Ausw'!E55</f>
        <v>Verkehr und Lagerei</v>
      </c>
      <c r="B168">
        <f>'QE-Ausw'!F55</f>
        <v>0</v>
      </c>
      <c r="C168" s="19">
        <f t="shared" si="7"/>
        <v>0</v>
      </c>
    </row>
    <row r="169" spans="1:3" x14ac:dyDescent="0.25">
      <c r="A169" t="str">
        <f>'QE-Ausw'!E56</f>
        <v>Gastgewerbe</v>
      </c>
      <c r="B169">
        <f>'QE-Ausw'!F56</f>
        <v>0</v>
      </c>
      <c r="C169" s="19">
        <f t="shared" si="7"/>
        <v>0</v>
      </c>
    </row>
    <row r="170" spans="1:3" x14ac:dyDescent="0.25">
      <c r="A170" t="str">
        <f>'QE-Ausw'!E57</f>
        <v>Information und Kommunikation</v>
      </c>
      <c r="B170">
        <f>'QE-Ausw'!F57</f>
        <v>0</v>
      </c>
      <c r="C170" s="19">
        <f t="shared" si="7"/>
        <v>0</v>
      </c>
    </row>
    <row r="171" spans="1:3" x14ac:dyDescent="0.25">
      <c r="A171" t="str">
        <f>'QE-Ausw'!E58</f>
        <v>Erbringung von Finanz- und Versicherungsdienstleistungen</v>
      </c>
      <c r="B171">
        <f>'QE-Ausw'!F58</f>
        <v>0</v>
      </c>
      <c r="C171" s="19">
        <f t="shared" si="7"/>
        <v>0</v>
      </c>
    </row>
    <row r="172" spans="1:3" x14ac:dyDescent="0.25">
      <c r="A172" t="str">
        <f>'QE-Ausw'!E59</f>
        <v>Grundstücks- und Wohnungswesen</v>
      </c>
      <c r="B172">
        <f>'QE-Ausw'!F59</f>
        <v>0</v>
      </c>
      <c r="C172" s="19">
        <f t="shared" si="7"/>
        <v>0</v>
      </c>
    </row>
    <row r="173" spans="1:3" x14ac:dyDescent="0.25">
      <c r="A173" t="str">
        <f>'QE-Ausw'!E60</f>
        <v>Erbringung von freiberuflichen, wissenschaftlichen und technischen Dienstleistungen</v>
      </c>
      <c r="B173">
        <f>'QE-Ausw'!F60</f>
        <v>0</v>
      </c>
      <c r="C173" s="19">
        <f t="shared" si="7"/>
        <v>0</v>
      </c>
    </row>
    <row r="174" spans="1:3" x14ac:dyDescent="0.25">
      <c r="A174" t="str">
        <f>'QE-Ausw'!E61</f>
        <v>Erbringung von sonstigen wirtschaftlichen Dienstleistungen</v>
      </c>
      <c r="B174">
        <f>'QE-Ausw'!F61</f>
        <v>0</v>
      </c>
      <c r="C174" s="19">
        <f t="shared" si="7"/>
        <v>0</v>
      </c>
    </row>
    <row r="175" spans="1:3" x14ac:dyDescent="0.25">
      <c r="A175" t="str">
        <f>'QE-Ausw'!E62</f>
        <v>Öffentliche Verwaltung, Verteidigung, Sozialversicherung</v>
      </c>
      <c r="B175">
        <f>'QE-Ausw'!F62</f>
        <v>0</v>
      </c>
      <c r="C175" s="19">
        <f t="shared" si="7"/>
        <v>0</v>
      </c>
    </row>
    <row r="176" spans="1:3" x14ac:dyDescent="0.25">
      <c r="A176" t="str">
        <f>'QE-Ausw'!E63</f>
        <v>Erziehung und Unterricht</v>
      </c>
      <c r="B176">
        <f>'QE-Ausw'!F63</f>
        <v>0</v>
      </c>
      <c r="C176" s="19">
        <f t="shared" si="7"/>
        <v>0</v>
      </c>
    </row>
    <row r="177" spans="1:3" x14ac:dyDescent="0.25">
      <c r="A177" t="str">
        <f>'QE-Ausw'!E64</f>
        <v>Gesundheits- und Sozialwesen</v>
      </c>
      <c r="B177">
        <f>'QE-Ausw'!F64</f>
        <v>0</v>
      </c>
      <c r="C177" s="19">
        <f t="shared" si="7"/>
        <v>0</v>
      </c>
    </row>
    <row r="178" spans="1:3" x14ac:dyDescent="0.25">
      <c r="A178" t="str">
        <f>'QE-Ausw'!E65</f>
        <v>Kunst, Unterhaltung und Erholung</v>
      </c>
      <c r="B178">
        <f>'QE-Ausw'!F65</f>
        <v>0</v>
      </c>
      <c r="C178" s="19">
        <f t="shared" si="7"/>
        <v>0</v>
      </c>
    </row>
    <row r="179" spans="1:3" x14ac:dyDescent="0.25">
      <c r="A179" t="str">
        <f>'QE-Ausw'!E66</f>
        <v>Erbringung von sonstigen Dienstleistungen</v>
      </c>
      <c r="B179">
        <f>'QE-Ausw'!F66</f>
        <v>0</v>
      </c>
      <c r="C179" s="19">
        <f t="shared" si="7"/>
        <v>0</v>
      </c>
    </row>
    <row r="180" spans="1:3" x14ac:dyDescent="0.25">
      <c r="A180" t="str">
        <f>'QE-Ausw'!E67</f>
        <v>Private Haushalte mit Hauspersonal; Herstellung von Waren und Erbringung von</v>
      </c>
      <c r="B180">
        <f>'QE-Ausw'!F67</f>
        <v>0</v>
      </c>
      <c r="C180" s="19">
        <f t="shared" si="7"/>
        <v>0</v>
      </c>
    </row>
    <row r="181" spans="1:3" x14ac:dyDescent="0.25">
      <c r="A181" t="str">
        <f>'QE-Ausw'!E68</f>
        <v>Exterritoriale Organisationen und Körperschaften</v>
      </c>
      <c r="B181">
        <f>'QE-Ausw'!F68</f>
        <v>0</v>
      </c>
      <c r="C181" s="19">
        <f t="shared" si="7"/>
        <v>0</v>
      </c>
    </row>
    <row r="182" spans="1:3" x14ac:dyDescent="0.25">
      <c r="C182" s="19"/>
    </row>
    <row r="183" spans="1:3" ht="18.75" x14ac:dyDescent="0.3">
      <c r="A183" s="22" t="s">
        <v>269</v>
      </c>
      <c r="C183" s="19"/>
    </row>
    <row r="184" spans="1:3" x14ac:dyDescent="0.25">
      <c r="A184" s="1" t="s">
        <v>224</v>
      </c>
      <c r="C184" s="19"/>
    </row>
    <row r="185" spans="1:3" x14ac:dyDescent="0.25">
      <c r="A185" t="str">
        <f>'QE-Ausw'!E74</f>
        <v>1 bis 20 Stunden</v>
      </c>
      <c r="B185" t="e">
        <f>'QE-Ausw'!F74</f>
        <v>#N/A</v>
      </c>
      <c r="C185" s="19" t="e">
        <f t="shared" ref="C185:C198" si="8">B185/$B$12</f>
        <v>#N/A</v>
      </c>
    </row>
    <row r="186" spans="1:3" x14ac:dyDescent="0.25">
      <c r="A186" t="str">
        <f>'QE-Ausw'!E75</f>
        <v>21 bis 30 Stunden</v>
      </c>
      <c r="B186" t="e">
        <f>'QE-Ausw'!F75</f>
        <v>#N/A</v>
      </c>
      <c r="C186" s="19" t="e">
        <f t="shared" si="8"/>
        <v>#N/A</v>
      </c>
    </row>
    <row r="187" spans="1:3" x14ac:dyDescent="0.25">
      <c r="A187" t="str">
        <f>'QE-Ausw'!E76</f>
        <v>31 bis 40 Stunden</v>
      </c>
      <c r="B187" t="e">
        <f>'QE-Ausw'!F76</f>
        <v>#N/A</v>
      </c>
      <c r="C187" s="19" t="e">
        <f t="shared" si="8"/>
        <v>#N/A</v>
      </c>
    </row>
    <row r="188" spans="1:3" x14ac:dyDescent="0.25">
      <c r="A188" t="str">
        <f>'QE-Ausw'!E77</f>
        <v>mehr als 40 Stunden</v>
      </c>
      <c r="B188" t="e">
        <f>'QE-Ausw'!F77</f>
        <v>#N/A</v>
      </c>
      <c r="C188" s="19" t="e">
        <f t="shared" si="8"/>
        <v>#N/A</v>
      </c>
    </row>
    <row r="189" spans="1:3" x14ac:dyDescent="0.25">
      <c r="C189" s="19"/>
    </row>
    <row r="190" spans="1:3" x14ac:dyDescent="0.25">
      <c r="A190" s="1" t="s">
        <v>226</v>
      </c>
      <c r="C190" s="19"/>
    </row>
    <row r="191" spans="1:3" x14ac:dyDescent="0.25">
      <c r="A191" t="str">
        <f>'QE-Ausw'!E86</f>
        <v>1 bis 15 Stunden</v>
      </c>
      <c r="B191" t="e">
        <f>'QE-Ausw'!F80</f>
        <v>#N/A</v>
      </c>
      <c r="C191" s="19" t="e">
        <f t="shared" si="8"/>
        <v>#N/A</v>
      </c>
    </row>
    <row r="192" spans="1:3" x14ac:dyDescent="0.25">
      <c r="A192" t="str">
        <f>'QE-Ausw'!E87</f>
        <v>16 bis 20 Stunden</v>
      </c>
      <c r="B192" t="e">
        <f>'QE-Ausw'!F81</f>
        <v>#N/A</v>
      </c>
      <c r="C192" s="19" t="e">
        <f t="shared" si="8"/>
        <v>#N/A</v>
      </c>
    </row>
    <row r="193" spans="1:3" x14ac:dyDescent="0.25">
      <c r="A193" t="str">
        <f>'QE-Ausw'!E88</f>
        <v>21 bis 25 Stunden</v>
      </c>
      <c r="B193" t="e">
        <f>'QE-Ausw'!F82</f>
        <v>#N/A</v>
      </c>
      <c r="C193" s="19" t="e">
        <f t="shared" si="8"/>
        <v>#N/A</v>
      </c>
    </row>
    <row r="194" spans="1:3" x14ac:dyDescent="0.25">
      <c r="A194" t="str">
        <f>'QE-Ausw'!E89</f>
        <v>mehr als 25 Stunden</v>
      </c>
      <c r="B194" t="e">
        <f>'QE-Ausw'!F83</f>
        <v>#N/A</v>
      </c>
      <c r="C194" s="19" t="e">
        <f t="shared" si="8"/>
        <v>#N/A</v>
      </c>
    </row>
    <row r="195" spans="1:3" x14ac:dyDescent="0.25">
      <c r="C195" s="19"/>
    </row>
    <row r="196" spans="1:3" x14ac:dyDescent="0.25">
      <c r="A196" s="1" t="s">
        <v>228</v>
      </c>
      <c r="C196" s="19"/>
    </row>
    <row r="197" spans="1:3" x14ac:dyDescent="0.25">
      <c r="A197" t="str">
        <f>'QE-Ausw'!E92</f>
        <v>1 bis 3 Stunden</v>
      </c>
      <c r="B197" t="e">
        <f>'QE-Ausw'!F86</f>
        <v>#N/A</v>
      </c>
      <c r="C197" s="19" t="e">
        <f t="shared" si="8"/>
        <v>#N/A</v>
      </c>
    </row>
    <row r="198" spans="1:3" x14ac:dyDescent="0.25">
      <c r="A198" t="str">
        <f>'QE-Ausw'!E93</f>
        <v>4 bis 6 Stunden</v>
      </c>
      <c r="B198" t="e">
        <f>'QE-Ausw'!F87</f>
        <v>#N/A</v>
      </c>
      <c r="C198" s="19" t="e">
        <f t="shared" si="8"/>
        <v>#N/A</v>
      </c>
    </row>
    <row r="199" spans="1:3" x14ac:dyDescent="0.25">
      <c r="A199" t="str">
        <f>'QE-Ausw'!E94</f>
        <v>7 bis 9 Stunden</v>
      </c>
      <c r="B199" t="e">
        <f>'QE-Ausw'!F88</f>
        <v>#N/A</v>
      </c>
      <c r="C199" s="19" t="e">
        <f t="shared" ref="C199:C206" si="9">B199/$B$12</f>
        <v>#N/A</v>
      </c>
    </row>
    <row r="200" spans="1:3" x14ac:dyDescent="0.25">
      <c r="A200" t="str">
        <f>'QE-Ausw'!E95</f>
        <v>mehr als 9 Stunden</v>
      </c>
      <c r="B200" t="e">
        <f>'QE-Ausw'!F89</f>
        <v>#N/A</v>
      </c>
      <c r="C200" s="19" t="e">
        <f t="shared" si="9"/>
        <v>#N/A</v>
      </c>
    </row>
    <row r="201" spans="1:3" x14ac:dyDescent="0.25">
      <c r="C201" s="19"/>
    </row>
    <row r="202" spans="1:3" x14ac:dyDescent="0.25">
      <c r="A202" s="1" t="s">
        <v>230</v>
      </c>
      <c r="C202" s="19"/>
    </row>
    <row r="203" spans="1:3" x14ac:dyDescent="0.25">
      <c r="A203" t="s">
        <v>242</v>
      </c>
      <c r="B203" t="e">
        <f>'QE-Ausw'!F91</f>
        <v>#N/A</v>
      </c>
      <c r="C203" s="19" t="e">
        <f t="shared" si="9"/>
        <v>#N/A</v>
      </c>
    </row>
    <row r="204" spans="1:3" x14ac:dyDescent="0.25">
      <c r="A204" t="s">
        <v>270</v>
      </c>
      <c r="B204" t="e">
        <f>'QE-Ausw'!F92</f>
        <v>#N/A</v>
      </c>
      <c r="C204" s="19" t="e">
        <f t="shared" si="9"/>
        <v>#N/A</v>
      </c>
    </row>
    <row r="205" spans="1:3" x14ac:dyDescent="0.25">
      <c r="A205" t="s">
        <v>271</v>
      </c>
      <c r="B205" t="e">
        <f>'QE-Ausw'!F93</f>
        <v>#N/A</v>
      </c>
      <c r="C205" s="19" t="e">
        <f t="shared" si="9"/>
        <v>#N/A</v>
      </c>
    </row>
    <row r="206" spans="1:3" x14ac:dyDescent="0.25">
      <c r="A206" t="s">
        <v>272</v>
      </c>
      <c r="B206" t="e">
        <f>'QE-Ausw'!F94</f>
        <v>#N/A</v>
      </c>
      <c r="C206" s="19" t="e">
        <f t="shared" si="9"/>
        <v>#N/A</v>
      </c>
    </row>
    <row r="207" spans="1:3" x14ac:dyDescent="0.25">
      <c r="A207" t="s">
        <v>273</v>
      </c>
      <c r="C207" s="19"/>
    </row>
    <row r="208" spans="1:3" x14ac:dyDescent="0.25">
      <c r="C208" s="19"/>
    </row>
    <row r="209" spans="1:3" ht="18.75" x14ac:dyDescent="0.3">
      <c r="A209" s="50" t="s">
        <v>145</v>
      </c>
      <c r="B209" s="75" t="str">
        <f>CONCATENATE("Austritte: ",$B$13)</f>
        <v>Austritte: 1</v>
      </c>
      <c r="C209" s="75"/>
    </row>
    <row r="210" spans="1:3" ht="18.75" x14ac:dyDescent="0.3">
      <c r="A210" s="45" t="s">
        <v>125</v>
      </c>
      <c r="B210" s="47"/>
      <c r="C210" s="47"/>
    </row>
    <row r="211" spans="1:3" ht="18.75" x14ac:dyDescent="0.3">
      <c r="A211" s="22" t="s">
        <v>277</v>
      </c>
    </row>
    <row r="212" spans="1:3" x14ac:dyDescent="0.25">
      <c r="A212" t="s">
        <v>101</v>
      </c>
      <c r="B212">
        <f>B12</f>
        <v>-1</v>
      </c>
    </row>
    <row r="213" spans="1:3" x14ac:dyDescent="0.25">
      <c r="A213" t="s">
        <v>274</v>
      </c>
      <c r="B213">
        <f>B13</f>
        <v>1</v>
      </c>
      <c r="C213" s="19">
        <f>B213/B212</f>
        <v>-1</v>
      </c>
    </row>
    <row r="214" spans="1:3" s="1" customFormat="1" x14ac:dyDescent="0.25">
      <c r="A214" s="66" t="s">
        <v>276</v>
      </c>
      <c r="B214" s="1" t="e">
        <f>'ESF-Ausw'!E95</f>
        <v>#N/A</v>
      </c>
      <c r="C214" s="68" t="e">
        <f>B214/$B$13</f>
        <v>#N/A</v>
      </c>
    </row>
    <row r="215" spans="1:3" x14ac:dyDescent="0.25">
      <c r="A215" s="1"/>
      <c r="B215" s="24"/>
      <c r="C215" s="19"/>
    </row>
    <row r="216" spans="1:3" x14ac:dyDescent="0.25">
      <c r="A216" s="24"/>
      <c r="B216" s="24"/>
      <c r="C216" s="19"/>
    </row>
    <row r="217" spans="1:3" ht="18.75" x14ac:dyDescent="0.3">
      <c r="A217" s="22" t="s">
        <v>157</v>
      </c>
      <c r="B217" s="24"/>
      <c r="C217" s="19"/>
    </row>
    <row r="218" spans="1:3" x14ac:dyDescent="0.25">
      <c r="A218" s="48" t="str">
        <f>'ESF-Ausw'!A149</f>
        <v>Nichterwerbstätige TN, die neu auf Arbeitsuche sind</v>
      </c>
      <c r="B218" s="48" t="e">
        <f>'ESF-Ausw'!E104</f>
        <v>#N/A</v>
      </c>
      <c r="C218" s="19" t="e">
        <f>B218/Überblick!$B$13</f>
        <v>#N/A</v>
      </c>
    </row>
    <row r="219" spans="1:3" x14ac:dyDescent="0.25">
      <c r="A219" s="48" t="str">
        <f>'ESF-Ausw'!A152</f>
        <v>TN, die eine schulische/berufliche Bildung absolvieren</v>
      </c>
      <c r="B219" s="48" t="e">
        <f>'ESF-Ausw'!E101</f>
        <v>#N/A</v>
      </c>
      <c r="C219" s="19" t="e">
        <f>B219/Überblick!$B$13</f>
        <v>#N/A</v>
      </c>
    </row>
    <row r="220" spans="1:3" x14ac:dyDescent="0.25">
      <c r="A220" s="48" t="str">
        <f>'ESF-Ausw'!A155</f>
        <v>TN, die eine Qualifizierung erlangen</v>
      </c>
      <c r="B220" s="48" t="e">
        <f>'ESF-Ausw'!E155</f>
        <v>#N/A</v>
      </c>
      <c r="C220" s="19" t="e">
        <f>B220/Überblick!$B$13</f>
        <v>#N/A</v>
      </c>
    </row>
    <row r="221" spans="1:3" x14ac:dyDescent="0.25">
      <c r="A221" s="48" t="str">
        <f>'ESF-Ausw'!A158</f>
        <v>TN, die einen Arbeitsplatz haben, einschließlich Selbständige</v>
      </c>
      <c r="B221" s="48" t="e">
        <f>'ESF-Ausw'!E158</f>
        <v>#N/A</v>
      </c>
      <c r="C221" s="19" t="e">
        <f>B221/Überblick!$B$13</f>
        <v>#N/A</v>
      </c>
    </row>
    <row r="222" spans="1:3" x14ac:dyDescent="0.25">
      <c r="A222" s="48"/>
      <c r="B222" s="48"/>
      <c r="C222" s="19"/>
    </row>
    <row r="223" spans="1:3" x14ac:dyDescent="0.25">
      <c r="A223" s="48"/>
      <c r="B223" s="48"/>
      <c r="C223" s="19"/>
    </row>
    <row r="224" spans="1:3" ht="18.75" x14ac:dyDescent="0.3">
      <c r="A224" s="45" t="s">
        <v>275</v>
      </c>
      <c r="B224" s="47"/>
      <c r="C224" s="47"/>
    </row>
    <row r="225" spans="1:3" ht="18.75" x14ac:dyDescent="0.3">
      <c r="A225" s="22" t="str">
        <f>'QE-Ausw'!B100</f>
        <v>Gründe für die vorzeitige Beendigung</v>
      </c>
      <c r="B225" s="48"/>
      <c r="C225" s="19"/>
    </row>
    <row r="226" spans="1:3" x14ac:dyDescent="0.25">
      <c r="A226" s="48" t="str">
        <f>'QE-Ausw'!E101</f>
        <v>Vorzeitiger Programmerfolg</v>
      </c>
      <c r="B226" s="48" t="e">
        <f>'QE-Ausw'!F101</f>
        <v>#N/A</v>
      </c>
      <c r="C226" s="19" t="e">
        <f>B226/Überblick!$B$13</f>
        <v>#N/A</v>
      </c>
    </row>
    <row r="227" spans="1:3" x14ac:dyDescent="0.25">
      <c r="A227" s="48" t="str">
        <f>'QE-Ausw'!E102</f>
        <v xml:space="preserve">Vorzeitiger Programmmisserfolg </v>
      </c>
      <c r="B227" s="48" t="e">
        <f>'QE-Ausw'!F102</f>
        <v>#N/A</v>
      </c>
      <c r="C227" s="19" t="e">
        <f>B227/Überblick!$B$13</f>
        <v>#N/A</v>
      </c>
    </row>
    <row r="228" spans="1:3" x14ac:dyDescent="0.25">
      <c r="A228" s="48" t="str">
        <f>'QE-Ausw'!E103</f>
        <v xml:space="preserve">Persönliche Gründe des/der Teilnehmenden </v>
      </c>
      <c r="B228" s="48" t="e">
        <f>'QE-Ausw'!F103</f>
        <v>#N/A</v>
      </c>
      <c r="C228" s="19" t="e">
        <f>B228/Überblick!$B$13</f>
        <v>#N/A</v>
      </c>
    </row>
    <row r="229" spans="1:3" x14ac:dyDescent="0.25">
      <c r="A229" s="48" t="str">
        <f>'QE-Ausw'!E104</f>
        <v>Berufliche Gründe des/der Teilnehmenden</v>
      </c>
      <c r="B229" s="48" t="e">
        <f>'QE-Ausw'!F104</f>
        <v>#N/A</v>
      </c>
      <c r="C229" s="19" t="e">
        <f>B229/Überblick!$B$13</f>
        <v>#N/A</v>
      </c>
    </row>
    <row r="230" spans="1:3" x14ac:dyDescent="0.25">
      <c r="A230" s="48" t="str">
        <f>'QE-Ausw'!E105</f>
        <v>Vereinbarkeit von Familie und Beruf (bspw. Pflegefall)</v>
      </c>
      <c r="B230" s="48" t="e">
        <f>'QE-Ausw'!F105</f>
        <v>#N/A</v>
      </c>
      <c r="C230" s="19" t="e">
        <f>B230/Überblick!$B$13</f>
        <v>#N/A</v>
      </c>
    </row>
    <row r="231" spans="1:3" x14ac:dyDescent="0.25">
      <c r="A231" s="48" t="str">
        <f>'QE-Ausw'!E106</f>
        <v>Beschäftigungsverbot (bspw. Schwangerschaft)</v>
      </c>
      <c r="B231" s="48" t="e">
        <f>'QE-Ausw'!F106</f>
        <v>#N/A</v>
      </c>
      <c r="C231" s="19" t="e">
        <f>B231/Überblick!$B$13</f>
        <v>#N/A</v>
      </c>
    </row>
    <row r="232" spans="1:3" x14ac:dyDescent="0.25">
      <c r="A232" s="48" t="str">
        <f>'QE-Ausw'!E107</f>
        <v>Finanzielle Gründe</v>
      </c>
      <c r="B232" s="48" t="e">
        <f>'QE-Ausw'!F107</f>
        <v>#N/A</v>
      </c>
      <c r="C232" s="19" t="e">
        <f>B232/Überblick!$B$13</f>
        <v>#N/A</v>
      </c>
    </row>
    <row r="233" spans="1:3" x14ac:dyDescent="0.25">
      <c r="A233" s="48" t="str">
        <f>'QE-Ausw'!E108</f>
        <v>Äußere Umstände (bspw. Umzug)</v>
      </c>
      <c r="B233" s="48" t="e">
        <f>'QE-Ausw'!F108</f>
        <v>#N/A</v>
      </c>
      <c r="C233" s="19" t="e">
        <f>B233/Überblick!$B$13</f>
        <v>#N/A</v>
      </c>
    </row>
    <row r="234" spans="1:3" x14ac:dyDescent="0.25">
      <c r="A234" s="48" t="str">
        <f>'QE-Ausw'!E109</f>
        <v>Abbruch des/der Teilnehmenden ohne Angabe von Gründen</v>
      </c>
      <c r="B234" s="48" t="e">
        <f>'QE-Ausw'!F109</f>
        <v>#N/A</v>
      </c>
      <c r="C234" s="19" t="e">
        <f>B234/Überblick!$B$13</f>
        <v>#N/A</v>
      </c>
    </row>
    <row r="235" spans="1:3" x14ac:dyDescent="0.25">
      <c r="A235" s="48" t="str">
        <f>'QE-Ausw'!E110</f>
        <v>Sonstiges</v>
      </c>
      <c r="B235" s="48" t="e">
        <f>'QE-Ausw'!F110</f>
        <v>#N/A</v>
      </c>
      <c r="C235" s="19" t="e">
        <f>B235/Überblick!$B$13</f>
        <v>#N/A</v>
      </c>
    </row>
    <row r="237" spans="1:3" ht="18.75" x14ac:dyDescent="0.3">
      <c r="A237" s="22" t="e">
        <f>CONCATENATE('ESF-Ausw'!A105," (n=",'ESF-Ausw'!E107,")")</f>
        <v>#N/A</v>
      </c>
      <c r="B237" s="69" t="e">
        <f>'ESF-Ausw'!E107</f>
        <v>#N/A</v>
      </c>
      <c r="C237" s="19"/>
    </row>
    <row r="238" spans="1:3" x14ac:dyDescent="0.25">
      <c r="A238" s="67" t="str">
        <f>'QE-Ausw'!B111</f>
        <v>Art der Qualifikation</v>
      </c>
      <c r="B238" s="24"/>
      <c r="C238" s="19"/>
    </row>
    <row r="239" spans="1:3" x14ac:dyDescent="0.25">
      <c r="A239" s="72" t="str">
        <f>'QE-Ausw'!E112</f>
        <v>Erzieher/in</v>
      </c>
      <c r="B239" s="17" t="e">
        <f>'QE-Ausw'!F112</f>
        <v>#N/A</v>
      </c>
      <c r="C239" s="73" t="e">
        <f>B239/B$237</f>
        <v>#N/A</v>
      </c>
    </row>
    <row r="240" spans="1:3" x14ac:dyDescent="0.25">
      <c r="A240" s="67" t="str">
        <f>'QE-Ausw'!E113</f>
        <v>Sonstige</v>
      </c>
      <c r="B240" s="24" t="e">
        <f>'QE-Ausw'!F113</f>
        <v>#N/A</v>
      </c>
      <c r="C240" s="19" t="e">
        <f>B240/B$237</f>
        <v>#N/A</v>
      </c>
    </row>
    <row r="241" spans="1:3" x14ac:dyDescent="0.25">
      <c r="C241" s="19" t="e">
        <f>B241/B$237</f>
        <v>#N/A</v>
      </c>
    </row>
    <row r="242" spans="1:3" ht="18.75" x14ac:dyDescent="0.3">
      <c r="A242" s="22" t="str">
        <f>'QE-Ausw'!A114</f>
        <v>Statusveränderung</v>
      </c>
      <c r="C242" s="19"/>
    </row>
    <row r="243" spans="1:3" x14ac:dyDescent="0.25">
      <c r="A243" s="1" t="str">
        <f>'QE-Ausw'!B114</f>
        <v>TN hat vier Wochen nach Austritt eine Anstellung als Erzieher/in in Aussicht</v>
      </c>
      <c r="C243" s="19"/>
    </row>
    <row r="244" spans="1:3" x14ac:dyDescent="0.25">
      <c r="A244" t="str">
        <f>'QE-Ausw'!E114</f>
        <v>keine Angabe</v>
      </c>
      <c r="B244" t="e">
        <f>'QE-Ausw'!F114</f>
        <v>#N/A</v>
      </c>
      <c r="C244" s="19" t="e">
        <f t="shared" ref="C244:C298" si="10">B244/B$13</f>
        <v>#N/A</v>
      </c>
    </row>
    <row r="245" spans="1:3" x14ac:dyDescent="0.25">
      <c r="A245" t="str">
        <f>'QE-Ausw'!E115</f>
        <v>nein</v>
      </c>
      <c r="B245" t="e">
        <f>'QE-Ausw'!F115</f>
        <v>#N/A</v>
      </c>
      <c r="C245" s="19" t="e">
        <f t="shared" si="10"/>
        <v>#N/A</v>
      </c>
    </row>
    <row r="246" spans="1:3" x14ac:dyDescent="0.25">
      <c r="A246" t="str">
        <f>'QE-Ausw'!E116</f>
        <v>ja</v>
      </c>
      <c r="B246" t="e">
        <f>'QE-Ausw'!F116</f>
        <v>#N/A</v>
      </c>
      <c r="C246" s="19" t="e">
        <f t="shared" si="10"/>
        <v>#N/A</v>
      </c>
    </row>
    <row r="247" spans="1:3" x14ac:dyDescent="0.25">
      <c r="C247" s="19"/>
    </row>
    <row r="248" spans="1:3" ht="18.75" x14ac:dyDescent="0.3">
      <c r="A248" s="22" t="str">
        <f>'QE-Ausw'!A117</f>
        <v>Weitere Angaben zur Beschäftigung</v>
      </c>
      <c r="C248" s="19"/>
    </row>
    <row r="249" spans="1:3" x14ac:dyDescent="0.25">
      <c r="A249" s="1" t="str">
        <f>'QE-Ausw'!B117</f>
        <v>TN ist vier Wochen nach Austritt als Erzieher/in angestellt</v>
      </c>
      <c r="C249" s="19"/>
    </row>
    <row r="250" spans="1:3" x14ac:dyDescent="0.25">
      <c r="A250" t="str">
        <f>'QE-Ausw'!E117</f>
        <v>keine Angabe</v>
      </c>
      <c r="B250" t="e">
        <f>'QE-Ausw'!F117</f>
        <v>#N/A</v>
      </c>
      <c r="C250" s="19" t="e">
        <f t="shared" si="10"/>
        <v>#N/A</v>
      </c>
    </row>
    <row r="251" spans="1:3" x14ac:dyDescent="0.25">
      <c r="A251" t="str">
        <f>'QE-Ausw'!E118</f>
        <v>nein</v>
      </c>
      <c r="B251" t="e">
        <f>'QE-Ausw'!F118</f>
        <v>#N/A</v>
      </c>
      <c r="C251" s="19" t="e">
        <f t="shared" si="10"/>
        <v>#N/A</v>
      </c>
    </row>
    <row r="252" spans="1:3" x14ac:dyDescent="0.25">
      <c r="A252" t="str">
        <f>'QE-Ausw'!E119</f>
        <v>ja</v>
      </c>
      <c r="B252" t="e">
        <f>'QE-Ausw'!F119</f>
        <v>#N/A</v>
      </c>
      <c r="C252" s="19" t="e">
        <f t="shared" si="10"/>
        <v>#N/A</v>
      </c>
    </row>
    <row r="253" spans="1:3" x14ac:dyDescent="0.25">
      <c r="C253" s="19"/>
    </row>
    <row r="254" spans="1:3" x14ac:dyDescent="0.25">
      <c r="A254" s="1" t="str">
        <f>'QE-Ausw'!B120</f>
        <v>Der/die Teilnehmende ist/wird im folgenden Bereich angestellt:</v>
      </c>
      <c r="C254" s="19"/>
    </row>
    <row r="255" spans="1:3" x14ac:dyDescent="0.25">
      <c r="A255" t="str">
        <f>'QE-Ausw'!E120</f>
        <v>keine Angabe</v>
      </c>
      <c r="B255" t="e">
        <f>'QE-Ausw'!F120</f>
        <v>#N/A</v>
      </c>
      <c r="C255" s="19" t="e">
        <f t="shared" si="10"/>
        <v>#N/A</v>
      </c>
    </row>
    <row r="256" spans="1:3" x14ac:dyDescent="0.25">
      <c r="A256" t="str">
        <f>'QE-Ausw'!E121</f>
        <v>Kita, am Programm beteiligt</v>
      </c>
      <c r="B256" t="e">
        <f>'QE-Ausw'!F121</f>
        <v>#N/A</v>
      </c>
      <c r="C256" s="19" t="e">
        <f t="shared" si="10"/>
        <v>#N/A</v>
      </c>
    </row>
    <row r="257" spans="1:3" x14ac:dyDescent="0.25">
      <c r="A257" t="str">
        <f>'QE-Ausw'!E122</f>
        <v>Kita, nicht am Programm beteiligt</v>
      </c>
      <c r="B257" t="e">
        <f>'QE-Ausw'!F122</f>
        <v>#N/A</v>
      </c>
      <c r="C257" s="19" t="e">
        <f t="shared" si="10"/>
        <v>#N/A</v>
      </c>
    </row>
    <row r="258" spans="1:3" x14ac:dyDescent="0.25">
      <c r="A258" t="str">
        <f>'QE-Ausw'!E123</f>
        <v>Hort</v>
      </c>
      <c r="B258" t="e">
        <f>'QE-Ausw'!F123</f>
        <v>#N/A</v>
      </c>
      <c r="C258" s="19" t="e">
        <f t="shared" si="10"/>
        <v>#N/A</v>
      </c>
    </row>
    <row r="259" spans="1:3" x14ac:dyDescent="0.25">
      <c r="A259" t="str">
        <f>'QE-Ausw'!E124</f>
        <v>Heim</v>
      </c>
      <c r="B259" t="e">
        <f>'QE-Ausw'!F124</f>
        <v>#N/A</v>
      </c>
      <c r="C259" s="19" t="e">
        <f t="shared" si="10"/>
        <v>#N/A</v>
      </c>
    </row>
    <row r="260" spans="1:3" x14ac:dyDescent="0.25">
      <c r="A260" t="str">
        <f>'QE-Ausw'!E125</f>
        <v>Jugend(freizeit)-Einrichtung</v>
      </c>
      <c r="B260" t="e">
        <f>'QE-Ausw'!F125</f>
        <v>#N/A</v>
      </c>
      <c r="C260" s="19" t="e">
        <f t="shared" si="10"/>
        <v>#N/A</v>
      </c>
    </row>
    <row r="261" spans="1:3" x14ac:dyDescent="0.25">
      <c r="A261" t="str">
        <f>'QE-Ausw'!E126</f>
        <v>Schule</v>
      </c>
      <c r="B261" t="e">
        <f>'QE-Ausw'!F126</f>
        <v>#N/A</v>
      </c>
      <c r="C261" s="19" t="e">
        <f t="shared" si="10"/>
        <v>#N/A</v>
      </c>
    </row>
    <row r="262" spans="1:3" x14ac:dyDescent="0.25">
      <c r="A262" t="str">
        <f>'QE-Ausw'!E127</f>
        <v>Sonstiger Bereich</v>
      </c>
      <c r="B262" t="e">
        <f>'QE-Ausw'!F127</f>
        <v>#N/A</v>
      </c>
      <c r="C262" s="19" t="e">
        <f t="shared" si="10"/>
        <v>#N/A</v>
      </c>
    </row>
    <row r="263" spans="1:3" x14ac:dyDescent="0.25">
      <c r="C263" s="19"/>
    </row>
    <row r="264" spans="1:3" x14ac:dyDescent="0.25">
      <c r="A264" s="1" t="str">
        <f>'QE-Ausw'!B128</f>
        <v>TN wird in folgender Funktion eingestellt (Hinweis: Mehrfachantworten möglich):</v>
      </c>
      <c r="C264" s="19"/>
    </row>
    <row r="265" spans="1:3" x14ac:dyDescent="0.25">
      <c r="A265" t="str">
        <f>'QE-Ausw'!E128</f>
        <v>keine Angabe</v>
      </c>
      <c r="B265" t="e">
        <f>'QE-Ausw'!F128</f>
        <v>#N/A</v>
      </c>
      <c r="C265" s="19" t="e">
        <f>B265/B$13</f>
        <v>#N/A</v>
      </c>
    </row>
    <row r="266" spans="1:3" x14ac:dyDescent="0.25">
      <c r="A266" t="str">
        <f>'QE-Ausw'!E129</f>
        <v>Erzieher/in</v>
      </c>
      <c r="B266">
        <f>'QE-Ausw'!F129</f>
        <v>0</v>
      </c>
      <c r="C266" s="19">
        <f t="shared" si="10"/>
        <v>0</v>
      </c>
    </row>
    <row r="267" spans="1:3" x14ac:dyDescent="0.25">
      <c r="A267" t="str">
        <f>'QE-Ausw'!E130</f>
        <v>Gruppenleitung</v>
      </c>
      <c r="B267">
        <f>'QE-Ausw'!F130</f>
        <v>0</v>
      </c>
      <c r="C267" s="19">
        <f t="shared" si="10"/>
        <v>0</v>
      </c>
    </row>
    <row r="268" spans="1:3" x14ac:dyDescent="0.25">
      <c r="A268" t="str">
        <f>'QE-Ausw'!E131</f>
        <v>Zweit- bzw. Ergänzungskraft</v>
      </c>
      <c r="B268">
        <f>'QE-Ausw'!F131</f>
        <v>0</v>
      </c>
      <c r="C268" s="19">
        <f t="shared" si="10"/>
        <v>0</v>
      </c>
    </row>
    <row r="269" spans="1:3" x14ac:dyDescent="0.25">
      <c r="A269" t="str">
        <f>'QE-Ausw'!E132</f>
        <v>Freigestellte Einrichtungsleitung</v>
      </c>
      <c r="B269">
        <f>'QE-Ausw'!F132</f>
        <v>0</v>
      </c>
      <c r="C269" s="19">
        <f t="shared" si="10"/>
        <v>0</v>
      </c>
    </row>
    <row r="270" spans="1:3" x14ac:dyDescent="0.25">
      <c r="A270" t="str">
        <f>'QE-Ausw'!E133</f>
        <v>Nicht freigestellte Einrichtungsleitung</v>
      </c>
      <c r="B270">
        <f>'QE-Ausw'!F133</f>
        <v>0</v>
      </c>
      <c r="C270" s="19">
        <f t="shared" si="10"/>
        <v>0</v>
      </c>
    </row>
    <row r="271" spans="1:3" x14ac:dyDescent="0.25">
      <c r="A271" t="str">
        <f>'QE-Ausw'!E134</f>
        <v>Stellvertretende Einrichtungsleitung</v>
      </c>
      <c r="B271">
        <f>'QE-Ausw'!F134</f>
        <v>0</v>
      </c>
      <c r="C271" s="19">
        <f t="shared" si="10"/>
        <v>0</v>
      </c>
    </row>
    <row r="272" spans="1:3" x14ac:dyDescent="0.25">
      <c r="A272" t="str">
        <f>'QE-Ausw'!E135</f>
        <v>Förderung von Kindern nach SGB VIII/SGB XII</v>
      </c>
      <c r="B272">
        <f>'QE-Ausw'!F135</f>
        <v>0</v>
      </c>
      <c r="C272" s="19">
        <f t="shared" si="10"/>
        <v>0</v>
      </c>
    </row>
    <row r="273" spans="1:3" x14ac:dyDescent="0.25">
      <c r="A273" t="str">
        <f>'QE-Ausw'!E136</f>
        <v>Sonstige</v>
      </c>
      <c r="B273">
        <f>'QE-Ausw'!F136</f>
        <v>0</v>
      </c>
      <c r="C273" s="19">
        <f t="shared" si="10"/>
        <v>0</v>
      </c>
    </row>
    <row r="274" spans="1:3" x14ac:dyDescent="0.25">
      <c r="C274" s="19"/>
    </row>
    <row r="275" spans="1:3" ht="18.75" x14ac:dyDescent="0.3">
      <c r="A275" s="22" t="str">
        <f>'QE-Ausw'!A137</f>
        <v>Projektrückblick</v>
      </c>
      <c r="C275" s="19"/>
    </row>
    <row r="276" spans="1:3" x14ac:dyDescent="0.25">
      <c r="A276" s="1" t="str">
        <f>'QE-Ausw'!B137</f>
        <v>Gesamtzahl der Einrichtungen für die Praxis-Ausbildung</v>
      </c>
      <c r="C276" s="19"/>
    </row>
    <row r="277" spans="1:3" x14ac:dyDescent="0.25">
      <c r="A277" t="str">
        <f>'QE-Ausw'!E138</f>
        <v>0 Einrichtungen</v>
      </c>
      <c r="B277" t="e">
        <f>'QE-Ausw'!F138</f>
        <v>#N/A</v>
      </c>
      <c r="C277" s="19" t="e">
        <f t="shared" si="10"/>
        <v>#N/A</v>
      </c>
    </row>
    <row r="278" spans="1:3" x14ac:dyDescent="0.25">
      <c r="A278" t="str">
        <f>'QE-Ausw'!E139</f>
        <v>1 Einrichtung</v>
      </c>
      <c r="B278" t="e">
        <f>'QE-Ausw'!F139</f>
        <v>#N/A</v>
      </c>
      <c r="C278" s="19" t="e">
        <f t="shared" si="10"/>
        <v>#N/A</v>
      </c>
    </row>
    <row r="279" spans="1:3" x14ac:dyDescent="0.25">
      <c r="A279" t="str">
        <f>'QE-Ausw'!E140</f>
        <v>2 Einrichtungen</v>
      </c>
      <c r="B279" t="e">
        <f>'QE-Ausw'!F140</f>
        <v>#N/A</v>
      </c>
      <c r="C279" s="19" t="e">
        <f t="shared" si="10"/>
        <v>#N/A</v>
      </c>
    </row>
    <row r="280" spans="1:3" x14ac:dyDescent="0.25">
      <c r="A280" t="str">
        <f>'QE-Ausw'!E141</f>
        <v>mehr als 2 Einrichtungen</v>
      </c>
      <c r="B280" t="e">
        <f>'QE-Ausw'!F141</f>
        <v>#N/A</v>
      </c>
      <c r="C280" s="19" t="e">
        <f t="shared" si="10"/>
        <v>#N/A</v>
      </c>
    </row>
    <row r="281" spans="1:3" x14ac:dyDescent="0.25">
      <c r="C281" s="19"/>
    </row>
    <row r="282" spans="1:3" x14ac:dyDescent="0.25">
      <c r="A282" s="1" t="str">
        <f>'QE-Ausw'!B142</f>
        <v xml:space="preserve">davon Kitas </v>
      </c>
      <c r="C282" s="19"/>
    </row>
    <row r="283" spans="1:3" x14ac:dyDescent="0.25">
      <c r="A283" t="str">
        <f>'QE-Ausw'!E143</f>
        <v>0 Einrichtungen</v>
      </c>
      <c r="B283" t="e">
        <f>'QE-Ausw'!F143</f>
        <v>#N/A</v>
      </c>
      <c r="C283" s="19" t="e">
        <f t="shared" si="10"/>
        <v>#N/A</v>
      </c>
    </row>
    <row r="284" spans="1:3" x14ac:dyDescent="0.25">
      <c r="A284" t="str">
        <f>'QE-Ausw'!E144</f>
        <v>1 Einrichtung</v>
      </c>
      <c r="B284" t="e">
        <f>'QE-Ausw'!F144</f>
        <v>#N/A</v>
      </c>
      <c r="C284" s="19" t="e">
        <f t="shared" si="10"/>
        <v>#N/A</v>
      </c>
    </row>
    <row r="285" spans="1:3" x14ac:dyDescent="0.25">
      <c r="A285" t="str">
        <f>'QE-Ausw'!E145</f>
        <v>2 Einrichtungen</v>
      </c>
      <c r="B285" t="e">
        <f>'QE-Ausw'!F145</f>
        <v>#N/A</v>
      </c>
      <c r="C285" s="19" t="e">
        <f t="shared" si="10"/>
        <v>#N/A</v>
      </c>
    </row>
    <row r="286" spans="1:3" x14ac:dyDescent="0.25">
      <c r="A286" t="str">
        <f>'QE-Ausw'!E146</f>
        <v>mehr als 2 Einrichtungen</v>
      </c>
      <c r="B286" t="e">
        <f>'QE-Ausw'!F146</f>
        <v>#N/A</v>
      </c>
      <c r="C286" s="19" t="e">
        <f t="shared" si="10"/>
        <v>#N/A</v>
      </c>
    </row>
    <row r="287" spans="1:3" x14ac:dyDescent="0.25">
      <c r="C287" s="19"/>
    </row>
    <row r="288" spans="1:3" x14ac:dyDescent="0.25">
      <c r="A288" s="1" t="str">
        <f>'QE-Ausw'!B147</f>
        <v>davon Hort-Einrichtungen für Kinder im Grundschulalter</v>
      </c>
      <c r="C288" s="19"/>
    </row>
    <row r="289" spans="1:3" x14ac:dyDescent="0.25">
      <c r="A289" t="str">
        <f>'QE-Ausw'!E148</f>
        <v>0 Einrichtungen</v>
      </c>
      <c r="B289" t="e">
        <f>'QE-Ausw'!F148</f>
        <v>#N/A</v>
      </c>
      <c r="C289" s="19" t="e">
        <f t="shared" si="10"/>
        <v>#N/A</v>
      </c>
    </row>
    <row r="290" spans="1:3" x14ac:dyDescent="0.25">
      <c r="A290" t="str">
        <f>'QE-Ausw'!E149</f>
        <v>1 Einrichtung</v>
      </c>
      <c r="B290" t="e">
        <f>'QE-Ausw'!F149</f>
        <v>#N/A</v>
      </c>
      <c r="C290" s="19" t="e">
        <f t="shared" si="10"/>
        <v>#N/A</v>
      </c>
    </row>
    <row r="291" spans="1:3" x14ac:dyDescent="0.25">
      <c r="A291" t="str">
        <f>'QE-Ausw'!E150</f>
        <v>2 Einrichtungen</v>
      </c>
      <c r="B291" t="e">
        <f>'QE-Ausw'!F150</f>
        <v>#N/A</v>
      </c>
      <c r="C291" s="19" t="e">
        <f t="shared" si="10"/>
        <v>#N/A</v>
      </c>
    </row>
    <row r="292" spans="1:3" x14ac:dyDescent="0.25">
      <c r="A292" t="str">
        <f>'QE-Ausw'!E151</f>
        <v>mehr als 2 Einrichtungen</v>
      </c>
      <c r="B292" t="e">
        <f>'QE-Ausw'!F151</f>
        <v>#N/A</v>
      </c>
      <c r="C292" s="19" t="e">
        <f t="shared" si="10"/>
        <v>#N/A</v>
      </c>
    </row>
    <row r="293" spans="1:3" x14ac:dyDescent="0.25">
      <c r="C293" s="19"/>
    </row>
    <row r="294" spans="1:3" x14ac:dyDescent="0.25">
      <c r="A294" s="1" t="str">
        <f>'QE-Ausw'!B152</f>
        <v>davon sonstige Einrichtungen</v>
      </c>
      <c r="C294" s="19"/>
    </row>
    <row r="295" spans="1:3" x14ac:dyDescent="0.25">
      <c r="A295" t="str">
        <f>'QE-Ausw'!E153</f>
        <v>0 Einrichtungen</v>
      </c>
      <c r="B295" t="e">
        <f>'QE-Ausw'!F153</f>
        <v>#N/A</v>
      </c>
      <c r="C295" s="19" t="e">
        <f t="shared" si="10"/>
        <v>#N/A</v>
      </c>
    </row>
    <row r="296" spans="1:3" x14ac:dyDescent="0.25">
      <c r="A296" t="str">
        <f>'QE-Ausw'!E154</f>
        <v>1 Einrichtung</v>
      </c>
      <c r="B296" t="e">
        <f>'QE-Ausw'!F154</f>
        <v>#N/A</v>
      </c>
      <c r="C296" s="19" t="e">
        <f t="shared" si="10"/>
        <v>#N/A</v>
      </c>
    </row>
    <row r="297" spans="1:3" x14ac:dyDescent="0.25">
      <c r="A297" t="str">
        <f>'QE-Ausw'!E155</f>
        <v>2 Einrichtungen</v>
      </c>
      <c r="B297" t="e">
        <f>'QE-Ausw'!F155</f>
        <v>#N/A</v>
      </c>
      <c r="C297" s="19" t="e">
        <f t="shared" si="10"/>
        <v>#N/A</v>
      </c>
    </row>
    <row r="298" spans="1:3" x14ac:dyDescent="0.25">
      <c r="A298" t="str">
        <f>'QE-Ausw'!E156</f>
        <v>mehr als 2 Einrichtungen</v>
      </c>
      <c r="B298" t="e">
        <f>'QE-Ausw'!F156</f>
        <v>#N/A</v>
      </c>
      <c r="C298" s="19" t="e">
        <f t="shared" si="10"/>
        <v>#N/A</v>
      </c>
    </row>
  </sheetData>
  <mergeCells count="4">
    <mergeCell ref="A3:C3"/>
    <mergeCell ref="A2:C2"/>
    <mergeCell ref="B209:C209"/>
    <mergeCell ref="A160:C160"/>
  </mergeCells>
  <pageMargins left="0.7" right="0.7" top="0.75" bottom="0.75" header="0.3" footer="0.3"/>
  <pageSetup paperSize="9" orientation="portrait" r:id="rId1"/>
  <headerFooter differentFirst="1">
    <oddHeader>&amp;CAuswertung der Teilnehmenden im ESF-Programm</oddHeader>
    <oddFooter>&amp;C&amp;P/&amp;N</oddFooter>
    <firstHeader>&amp;R&amp;D</firstHeader>
  </headerFooter>
  <rowBreaks count="2" manualBreakCount="2">
    <brk id="208" max="16383" man="1"/>
    <brk id="25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4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28.140625" style="3" customWidth="1"/>
    <col min="2" max="2" width="40.28515625" bestFit="1" customWidth="1"/>
    <col min="4" max="4" width="31.42578125" customWidth="1"/>
  </cols>
  <sheetData>
    <row r="1" spans="1:6" s="1" customFormat="1" x14ac:dyDescent="0.25">
      <c r="A1" s="11" t="s">
        <v>44</v>
      </c>
      <c r="B1" s="10" t="s">
        <v>52</v>
      </c>
      <c r="C1" s="10" t="s">
        <v>53</v>
      </c>
      <c r="D1" s="10" t="s">
        <v>54</v>
      </c>
      <c r="E1" s="10" t="s">
        <v>51</v>
      </c>
      <c r="F1" s="10" t="s">
        <v>55</v>
      </c>
    </row>
    <row r="2" spans="1:6" s="1" customFormat="1" x14ac:dyDescent="0.25">
      <c r="A2" s="14" t="s">
        <v>101</v>
      </c>
      <c r="B2" s="13" t="s">
        <v>138</v>
      </c>
      <c r="C2" s="16"/>
      <c r="D2" s="16"/>
      <c r="E2" s="16"/>
      <c r="F2" s="16"/>
    </row>
    <row r="3" spans="1:6" x14ac:dyDescent="0.25">
      <c r="A3" t="s">
        <v>47</v>
      </c>
      <c r="B3" s="4" t="s">
        <v>0</v>
      </c>
      <c r="C3" s="4"/>
      <c r="D3" s="4" t="s">
        <v>48</v>
      </c>
      <c r="E3" s="4" t="e">
        <f>SUMPRODUCT((INDEX(Rohdaten!$A$2:$GG$9999,,MATCH(B3,Rohdaten!$1:$1,))&amp;""=C3&amp;"")*(Rohdaten!$A$2:$A$9999&lt;&gt;""))</f>
        <v>#N/A</v>
      </c>
      <c r="F3" s="4" t="e">
        <f t="shared" ref="F3:F20" si="0">IF(MATCH(B3,$B:$B,0)=ROW(B3),SUM(E3:E5),"")</f>
        <v>#N/A</v>
      </c>
    </row>
    <row r="4" spans="1:6" x14ac:dyDescent="0.25">
      <c r="A4"/>
      <c r="B4" s="4" t="s">
        <v>0</v>
      </c>
      <c r="C4" s="4">
        <v>0</v>
      </c>
      <c r="D4" s="4" t="s">
        <v>45</v>
      </c>
      <c r="E4" s="4" t="e">
        <f>SUMPRODUCT((INDEX(Rohdaten!$A$2:$GG$9999,,MATCH(B4,Rohdaten!$1:$1,))&amp;""=C4&amp;"")*(Rohdaten!$A$2:$A$9999&lt;&gt;""))</f>
        <v>#N/A</v>
      </c>
      <c r="F4" s="4" t="str">
        <f t="shared" si="0"/>
        <v/>
      </c>
    </row>
    <row r="5" spans="1:6" x14ac:dyDescent="0.25">
      <c r="A5"/>
      <c r="B5" s="4" t="s">
        <v>0</v>
      </c>
      <c r="C5" s="4">
        <v>1</v>
      </c>
      <c r="D5" s="4" t="s">
        <v>46</v>
      </c>
      <c r="E5" s="4" t="e">
        <f>SUMPRODUCT((INDEX(Rohdaten!$A$2:$GG$9999,,MATCH(B5,Rohdaten!$1:$1,))&amp;""=C5&amp;"")*(Rohdaten!$A$2:$A$9999&lt;&gt;""))</f>
        <v>#N/A</v>
      </c>
      <c r="F5" s="4" t="str">
        <f t="shared" si="0"/>
        <v/>
      </c>
    </row>
    <row r="6" spans="1:6" x14ac:dyDescent="0.25">
      <c r="A6" t="s">
        <v>104</v>
      </c>
      <c r="B6" s="4" t="s">
        <v>1</v>
      </c>
      <c r="C6" s="4"/>
      <c r="D6" s="4" t="s">
        <v>48</v>
      </c>
      <c r="E6" s="4" t="e">
        <f>SUMPRODUCT((INDEX(Rohdaten!$A$2:$GG$9999,,MATCH(B6,Rohdaten!$1:$1,))&amp;""=C6&amp;"")*(Rohdaten!$A$2:$A$9999&lt;&gt;""))</f>
        <v>#N/A</v>
      </c>
      <c r="F6" s="4" t="e">
        <f t="shared" si="0"/>
        <v>#N/A</v>
      </c>
    </row>
    <row r="7" spans="1:6" x14ac:dyDescent="0.25">
      <c r="A7"/>
      <c r="B7" s="4" t="s">
        <v>1</v>
      </c>
      <c r="C7" s="4">
        <v>0</v>
      </c>
      <c r="D7" s="4" t="s">
        <v>49</v>
      </c>
      <c r="E7" s="4" t="e">
        <f>SUMPRODUCT((INDEX(Rohdaten!$A$2:$GG$9999,,MATCH(B7,Rohdaten!$1:$1,))&amp;""=C7&amp;"")*(Rohdaten!$A$2:$A$9999&lt;&gt;""))</f>
        <v>#N/A</v>
      </c>
      <c r="F7" s="4" t="str">
        <f t="shared" si="0"/>
        <v/>
      </c>
    </row>
    <row r="8" spans="1:6" x14ac:dyDescent="0.25">
      <c r="A8"/>
      <c r="B8" s="4" t="s">
        <v>1</v>
      </c>
      <c r="C8" s="4">
        <v>1</v>
      </c>
      <c r="D8" s="4" t="s">
        <v>50</v>
      </c>
      <c r="E8" s="4" t="e">
        <f>SUMPRODUCT((INDEX(Rohdaten!$A$2:$GG$9999,,MATCH(B8,Rohdaten!$1:$1,))&amp;""=C8&amp;"")*(Rohdaten!$A$2:$A$9999&lt;&gt;""))</f>
        <v>#N/A</v>
      </c>
      <c r="F8" s="4" t="str">
        <f t="shared" si="0"/>
        <v/>
      </c>
    </row>
    <row r="9" spans="1:6" x14ac:dyDescent="0.25">
      <c r="A9" t="s">
        <v>158</v>
      </c>
      <c r="B9" s="4" t="s">
        <v>2</v>
      </c>
      <c r="C9" s="4"/>
      <c r="D9" s="4" t="s">
        <v>48</v>
      </c>
      <c r="E9" s="4" t="e">
        <f>SUMPRODUCT((INDEX(Rohdaten!$A$2:$GG$9999,,MATCH(B9,Rohdaten!$1:$1,))&amp;""=C9&amp;"")*(Rohdaten!$A$2:$A$9999&lt;&gt;""))</f>
        <v>#N/A</v>
      </c>
      <c r="F9" s="4" t="e">
        <f t="shared" si="0"/>
        <v>#N/A</v>
      </c>
    </row>
    <row r="10" spans="1:6" x14ac:dyDescent="0.25">
      <c r="A10"/>
      <c r="B10" s="4" t="s">
        <v>2</v>
      </c>
      <c r="C10" s="4">
        <v>0</v>
      </c>
      <c r="D10" s="4" t="s">
        <v>49</v>
      </c>
      <c r="E10" s="4" t="e">
        <f>SUMPRODUCT((INDEX(Rohdaten!$A$2:$GG$9999,,MATCH(B10,Rohdaten!$1:$1,))&amp;""=C10&amp;"")*(Rohdaten!$A$2:$A$9999&lt;&gt;""))</f>
        <v>#N/A</v>
      </c>
      <c r="F10" s="4" t="str">
        <f t="shared" si="0"/>
        <v/>
      </c>
    </row>
    <row r="11" spans="1:6" x14ac:dyDescent="0.25">
      <c r="A11"/>
      <c r="B11" s="4" t="s">
        <v>2</v>
      </c>
      <c r="C11" s="4">
        <v>1</v>
      </c>
      <c r="D11" s="4" t="s">
        <v>50</v>
      </c>
      <c r="E11" s="4" t="e">
        <f>SUMPRODUCT((INDEX(Rohdaten!$A$2:$GG$9999,,MATCH(B11,Rohdaten!$1:$1,))&amp;""=C11&amp;"")*(Rohdaten!$A$2:$A$9999&lt;&gt;""))</f>
        <v>#N/A</v>
      </c>
      <c r="F11" s="4" t="str">
        <f t="shared" si="0"/>
        <v/>
      </c>
    </row>
    <row r="12" spans="1:6" x14ac:dyDescent="0.25">
      <c r="A12" t="s">
        <v>105</v>
      </c>
      <c r="B12" s="4" t="s">
        <v>3</v>
      </c>
      <c r="C12" s="4"/>
      <c r="D12" s="4" t="s">
        <v>48</v>
      </c>
      <c r="E12" s="4" t="e">
        <f>SUMPRODUCT((INDEX(Rohdaten!$A$2:$GG$9999,,MATCH(B12,Rohdaten!$1:$1,))&amp;""=C12&amp;"")*(Rohdaten!$A$2:$A$9999&lt;&gt;""))</f>
        <v>#N/A</v>
      </c>
      <c r="F12" s="4" t="e">
        <f t="shared" si="0"/>
        <v>#N/A</v>
      </c>
    </row>
    <row r="13" spans="1:6" x14ac:dyDescent="0.25">
      <c r="A13"/>
      <c r="B13" s="4" t="s">
        <v>3</v>
      </c>
      <c r="C13" s="4">
        <v>0</v>
      </c>
      <c r="D13" s="4" t="s">
        <v>49</v>
      </c>
      <c r="E13" s="4" t="e">
        <f>SUMPRODUCT((INDEX(Rohdaten!$A$2:$GG$9999,,MATCH(B13,Rohdaten!$1:$1,))&amp;""=C13&amp;"")*(Rohdaten!$A$2:$A$9999&lt;&gt;""))</f>
        <v>#N/A</v>
      </c>
      <c r="F13" s="4" t="str">
        <f t="shared" si="0"/>
        <v/>
      </c>
    </row>
    <row r="14" spans="1:6" x14ac:dyDescent="0.25">
      <c r="A14"/>
      <c r="B14" s="4" t="s">
        <v>3</v>
      </c>
      <c r="C14" s="4">
        <v>1</v>
      </c>
      <c r="D14" s="4" t="s">
        <v>50</v>
      </c>
      <c r="E14" s="4" t="e">
        <f>SUMPRODUCT((INDEX(Rohdaten!$A$2:$GG$9999,,MATCH(B14,Rohdaten!$1:$1,))&amp;""=C14&amp;"")*(Rohdaten!$A$2:$A$9999&lt;&gt;""))</f>
        <v>#N/A</v>
      </c>
      <c r="F14" s="4" t="str">
        <f t="shared" si="0"/>
        <v/>
      </c>
    </row>
    <row r="15" spans="1:6" x14ac:dyDescent="0.25">
      <c r="A15" t="s">
        <v>123</v>
      </c>
      <c r="B15" s="4" t="s">
        <v>4</v>
      </c>
      <c r="C15" s="4"/>
      <c r="D15" s="4" t="s">
        <v>48</v>
      </c>
      <c r="E15" s="4" t="e">
        <f>SUMPRODUCT((INDEX(Rohdaten!$A$2:$GG$9999,,MATCH(B15,Rohdaten!$1:$1,))&amp;""=C15&amp;"")*(Rohdaten!$A$2:$A$9999&lt;&gt;""))</f>
        <v>#N/A</v>
      </c>
      <c r="F15" s="4" t="e">
        <f t="shared" si="0"/>
        <v>#N/A</v>
      </c>
    </row>
    <row r="16" spans="1:6" x14ac:dyDescent="0.25">
      <c r="A16"/>
      <c r="B16" s="4" t="s">
        <v>4</v>
      </c>
      <c r="C16" s="4">
        <v>0</v>
      </c>
      <c r="D16" s="4" t="s">
        <v>49</v>
      </c>
      <c r="E16" s="4" t="e">
        <f>SUMPRODUCT((INDEX(Rohdaten!$A$2:$GG$9999,,MATCH(B16,Rohdaten!$1:$1,))&amp;""=C16&amp;"")*(Rohdaten!$A$2:$A$9999&lt;&gt;""))</f>
        <v>#N/A</v>
      </c>
      <c r="F16" s="4" t="str">
        <f t="shared" si="0"/>
        <v/>
      </c>
    </row>
    <row r="17" spans="1:6" x14ac:dyDescent="0.25">
      <c r="A17"/>
      <c r="B17" s="4" t="s">
        <v>4</v>
      </c>
      <c r="C17" s="4">
        <v>1</v>
      </c>
      <c r="D17" s="4" t="s">
        <v>50</v>
      </c>
      <c r="E17" s="4" t="e">
        <f>SUMPRODUCT((INDEX(Rohdaten!$A$2:$GG$9999,,MATCH(B17,Rohdaten!$1:$1,))&amp;""=C17&amp;"")*(Rohdaten!$A$2:$A$9999&lt;&gt;""))</f>
        <v>#N/A</v>
      </c>
      <c r="F17" s="4" t="str">
        <f t="shared" si="0"/>
        <v/>
      </c>
    </row>
    <row r="18" spans="1:6" x14ac:dyDescent="0.25">
      <c r="A18" t="s">
        <v>106</v>
      </c>
      <c r="B18" s="4" t="s">
        <v>5</v>
      </c>
      <c r="C18" s="4"/>
      <c r="D18" s="4" t="s">
        <v>48</v>
      </c>
      <c r="E18" s="4" t="e">
        <f>SUMPRODUCT((INDEX(Rohdaten!$A$2:$GG$9999,,MATCH(B18,Rohdaten!$1:$1,))&amp;""=C18&amp;"")*(Rohdaten!$A$2:$A$9999&lt;&gt;""))</f>
        <v>#N/A</v>
      </c>
      <c r="F18" s="4" t="e">
        <f t="shared" si="0"/>
        <v>#N/A</v>
      </c>
    </row>
    <row r="19" spans="1:6" x14ac:dyDescent="0.25">
      <c r="A19"/>
      <c r="B19" s="4" t="s">
        <v>5</v>
      </c>
      <c r="C19" s="4">
        <v>0</v>
      </c>
      <c r="D19" s="4" t="s">
        <v>49</v>
      </c>
      <c r="E19" s="4" t="e">
        <f>SUMPRODUCT((INDEX(Rohdaten!$A$2:$GG$9999,,MATCH(B19,Rohdaten!$1:$1,))&amp;""=C19&amp;"")*(Rohdaten!$A$2:$A$9999&lt;&gt;""))</f>
        <v>#N/A</v>
      </c>
      <c r="F19" s="4" t="str">
        <f t="shared" si="0"/>
        <v/>
      </c>
    </row>
    <row r="20" spans="1:6" x14ac:dyDescent="0.25">
      <c r="A20"/>
      <c r="B20" s="4" t="s">
        <v>5</v>
      </c>
      <c r="C20" s="4">
        <v>1</v>
      </c>
      <c r="D20" s="4" t="s">
        <v>50</v>
      </c>
      <c r="E20" s="4" t="e">
        <f>SUMPRODUCT((INDEX(Rohdaten!$A$2:$GG$9999,,MATCH(B20,Rohdaten!$1:$1,))&amp;""=C20&amp;"")*(Rohdaten!$A$2:$A$9999&lt;&gt;""))</f>
        <v>#N/A</v>
      </c>
      <c r="F20" s="4" t="str">
        <f t="shared" si="0"/>
        <v/>
      </c>
    </row>
    <row r="21" spans="1:6" x14ac:dyDescent="0.25">
      <c r="A21" t="s">
        <v>107</v>
      </c>
      <c r="B21" s="4" t="s">
        <v>6</v>
      </c>
      <c r="C21" s="4"/>
      <c r="D21" s="4" t="s">
        <v>48</v>
      </c>
      <c r="E21" s="4" t="e">
        <f>SUMPRODUCT((INDEX(Rohdaten!$A$2:$GG$9999,,MATCH(B21,Rohdaten!$1:$1,))&amp;""=C21&amp;"")*(Rohdaten!$A$2:$A$9999&lt;&gt;""))</f>
        <v>#N/A</v>
      </c>
      <c r="F21" s="4" t="e">
        <f t="shared" ref="F21:F31" si="1">IF(MATCH(B21,$B:$B,0)=ROW(B21),SUM(E21:E31),"")</f>
        <v>#N/A</v>
      </c>
    </row>
    <row r="22" spans="1:6" x14ac:dyDescent="0.25">
      <c r="A22"/>
      <c r="B22" s="4" t="s">
        <v>6</v>
      </c>
      <c r="C22" s="4">
        <v>0</v>
      </c>
      <c r="D22" s="5" t="s">
        <v>61</v>
      </c>
      <c r="E22" s="4" t="e">
        <f>SUMPRODUCT((INDEX(Rohdaten!$A$2:$GG$9999,,MATCH(B22,Rohdaten!$1:$1,))&amp;""=C22&amp;"")*(Rohdaten!$A$2:$A$9999&lt;&gt;""))</f>
        <v>#N/A</v>
      </c>
      <c r="F22" s="4" t="str">
        <f t="shared" si="1"/>
        <v/>
      </c>
    </row>
    <row r="23" spans="1:6" x14ac:dyDescent="0.25">
      <c r="A23"/>
      <c r="B23" s="4" t="s">
        <v>6</v>
      </c>
      <c r="C23" s="4">
        <v>1</v>
      </c>
      <c r="D23" s="5" t="s">
        <v>62</v>
      </c>
      <c r="E23" s="4" t="e">
        <f>SUMPRODUCT((INDEX(Rohdaten!$A$2:$GG$9999,,MATCH(B23,Rohdaten!$1:$1,))&amp;""=C23&amp;"")*(Rohdaten!$A$2:$A$9999&lt;&gt;""))</f>
        <v>#N/A</v>
      </c>
      <c r="F23" s="4" t="str">
        <f t="shared" si="1"/>
        <v/>
      </c>
    </row>
    <row r="24" spans="1:6" x14ac:dyDescent="0.25">
      <c r="A24"/>
      <c r="B24" s="4" t="s">
        <v>6</v>
      </c>
      <c r="C24" s="4">
        <v>2</v>
      </c>
      <c r="D24" s="5" t="s">
        <v>63</v>
      </c>
      <c r="E24" s="4" t="e">
        <f>SUMPRODUCT((INDEX(Rohdaten!$A$2:$GG$9999,,MATCH(B24,Rohdaten!$1:$1,))&amp;""=C24&amp;"")*(Rohdaten!$A$2:$A$9999&lt;&gt;""))</f>
        <v>#N/A</v>
      </c>
      <c r="F24" s="4" t="str">
        <f t="shared" si="1"/>
        <v/>
      </c>
    </row>
    <row r="25" spans="1:6" x14ac:dyDescent="0.25">
      <c r="A25"/>
      <c r="B25" s="4" t="s">
        <v>6</v>
      </c>
      <c r="C25" s="4">
        <v>3</v>
      </c>
      <c r="D25" s="5" t="s">
        <v>64</v>
      </c>
      <c r="E25" s="4" t="e">
        <f>SUMPRODUCT((INDEX(Rohdaten!$A$2:$GG$9999,,MATCH(B25,Rohdaten!$1:$1,))&amp;""=C25&amp;"")*(Rohdaten!$A$2:$A$9999&lt;&gt;""))</f>
        <v>#N/A</v>
      </c>
      <c r="F25" s="4" t="str">
        <f t="shared" si="1"/>
        <v/>
      </c>
    </row>
    <row r="26" spans="1:6" x14ac:dyDescent="0.25">
      <c r="A26"/>
      <c r="B26" s="4" t="s">
        <v>6</v>
      </c>
      <c r="C26" s="4">
        <v>4</v>
      </c>
      <c r="D26" s="5" t="s">
        <v>65</v>
      </c>
      <c r="E26" s="4" t="e">
        <f>SUMPRODUCT((INDEX(Rohdaten!$A$2:$GG$9999,,MATCH(B26,Rohdaten!$1:$1,))&amp;""=C26&amp;"")*(Rohdaten!$A$2:$A$9999&lt;&gt;""))</f>
        <v>#N/A</v>
      </c>
      <c r="F26" s="4" t="str">
        <f t="shared" si="1"/>
        <v/>
      </c>
    </row>
    <row r="27" spans="1:6" x14ac:dyDescent="0.25">
      <c r="A27"/>
      <c r="B27" s="4" t="s">
        <v>6</v>
      </c>
      <c r="C27" s="4">
        <v>5</v>
      </c>
      <c r="D27" s="5" t="s">
        <v>66</v>
      </c>
      <c r="E27" s="4" t="e">
        <f>SUMPRODUCT((INDEX(Rohdaten!$A$2:$GG$9999,,MATCH(B27,Rohdaten!$1:$1,))&amp;""=C27&amp;"")*(Rohdaten!$A$2:$A$9999&lt;&gt;""))</f>
        <v>#N/A</v>
      </c>
      <c r="F27" s="4" t="str">
        <f t="shared" si="1"/>
        <v/>
      </c>
    </row>
    <row r="28" spans="1:6" x14ac:dyDescent="0.25">
      <c r="A28"/>
      <c r="B28" s="4" t="s">
        <v>6</v>
      </c>
      <c r="C28" s="4">
        <v>6</v>
      </c>
      <c r="D28" s="5" t="s">
        <v>67</v>
      </c>
      <c r="E28" s="4" t="e">
        <f>SUMPRODUCT((INDEX(Rohdaten!$A$2:$GG$9999,,MATCH(B28,Rohdaten!$1:$1,))&amp;""=C28&amp;"")*(Rohdaten!$A$2:$A$9999&lt;&gt;""))</f>
        <v>#N/A</v>
      </c>
      <c r="F28" s="4" t="str">
        <f t="shared" si="1"/>
        <v/>
      </c>
    </row>
    <row r="29" spans="1:6" x14ac:dyDescent="0.25">
      <c r="A29"/>
      <c r="B29" s="4" t="s">
        <v>6</v>
      </c>
      <c r="C29" s="4">
        <v>7</v>
      </c>
      <c r="D29" s="5" t="s">
        <v>68</v>
      </c>
      <c r="E29" s="4" t="e">
        <f>SUMPRODUCT((INDEX(Rohdaten!$A$2:$GG$9999,,MATCH(B29,Rohdaten!$1:$1,))&amp;""=C29&amp;"")*(Rohdaten!$A$2:$A$9999&lt;&gt;""))</f>
        <v>#N/A</v>
      </c>
      <c r="F29" s="4" t="str">
        <f t="shared" si="1"/>
        <v/>
      </c>
    </row>
    <row r="30" spans="1:6" x14ac:dyDescent="0.25">
      <c r="A30"/>
      <c r="B30" s="4" t="s">
        <v>6</v>
      </c>
      <c r="C30" s="4">
        <v>8</v>
      </c>
      <c r="D30" s="5" t="s">
        <v>69</v>
      </c>
      <c r="E30" s="4" t="e">
        <f>SUMPRODUCT((INDEX(Rohdaten!$A$2:$GG$9999,,MATCH(B30,Rohdaten!$1:$1,))&amp;""=C30&amp;"")*(Rohdaten!$A$2:$A$9999&lt;&gt;""))</f>
        <v>#N/A</v>
      </c>
      <c r="F30" s="4" t="str">
        <f t="shared" si="1"/>
        <v/>
      </c>
    </row>
    <row r="31" spans="1:6" x14ac:dyDescent="0.25">
      <c r="A31"/>
      <c r="B31" s="4" t="s">
        <v>6</v>
      </c>
      <c r="C31" s="4">
        <v>9</v>
      </c>
      <c r="D31" s="5" t="s">
        <v>70</v>
      </c>
      <c r="E31" s="4" t="e">
        <f>SUMPRODUCT((INDEX(Rohdaten!$A$2:$GG$9999,,MATCH(B31,Rohdaten!$1:$1,))&amp;""=C31&amp;"")*(Rohdaten!$A$2:$A$9999&lt;&gt;""))</f>
        <v>#N/A</v>
      </c>
      <c r="F31" s="4" t="str">
        <f t="shared" si="1"/>
        <v/>
      </c>
    </row>
    <row r="32" spans="1:6" x14ac:dyDescent="0.25">
      <c r="A32" t="s">
        <v>108</v>
      </c>
      <c r="B32" s="4" t="s">
        <v>7</v>
      </c>
      <c r="C32" s="4"/>
      <c r="D32" s="4" t="s">
        <v>48</v>
      </c>
      <c r="E32" s="4" t="e">
        <f>SUMPRODUCT((INDEX(Rohdaten!$A$2:$GG$9999,,MATCH(B32,Rohdaten!$1:$1,))&amp;""=C32&amp;"")*(Rohdaten!$A$2:$A$9999&lt;&gt;""))</f>
        <v>#N/A</v>
      </c>
      <c r="F32" s="4" t="e">
        <f>IF(MATCH(B32,$B:$B,0)=ROW(B32),SUM(E32:E38),"")</f>
        <v>#N/A</v>
      </c>
    </row>
    <row r="33" spans="1:8" x14ac:dyDescent="0.25">
      <c r="A33"/>
      <c r="B33" s="4" t="s">
        <v>7</v>
      </c>
      <c r="C33" s="4">
        <v>0</v>
      </c>
      <c r="D33" s="4" t="s">
        <v>56</v>
      </c>
      <c r="E33" s="4" t="e">
        <f>SUMPRODUCT((INDEX(Rohdaten!$A$2:$GG$9999,,MATCH(B33,Rohdaten!$1:$1,))&amp;""=C33&amp;"")*(Rohdaten!$A$2:$A$9999&lt;&gt;""))</f>
        <v>#N/A</v>
      </c>
      <c r="F33" s="4" t="str">
        <f>IF(MATCH(B33,$B:$B,0)=ROW(B33),SUM(E33:E43),"")</f>
        <v/>
      </c>
    </row>
    <row r="34" spans="1:8" x14ac:dyDescent="0.25">
      <c r="A34"/>
      <c r="B34" s="4" t="s">
        <v>7</v>
      </c>
      <c r="C34" s="4">
        <v>1</v>
      </c>
      <c r="D34" s="4" t="s">
        <v>59</v>
      </c>
      <c r="E34" s="4" t="e">
        <f>SUMPRODUCT((INDEX(Rohdaten!$A$2:$GG$9999,,MATCH(B34,Rohdaten!$1:$1,))&amp;""=C34&amp;"")*(Rohdaten!$A$2:$A$9999&lt;&gt;""))</f>
        <v>#N/A</v>
      </c>
      <c r="F34" s="4" t="str">
        <f>IF(MATCH(B34,$B:$B,0)=ROW(B34),SUM(E34:E44),"")</f>
        <v/>
      </c>
    </row>
    <row r="35" spans="1:8" x14ac:dyDescent="0.25">
      <c r="A35"/>
      <c r="B35" s="4" t="s">
        <v>7</v>
      </c>
      <c r="C35" s="4">
        <v>2</v>
      </c>
      <c r="D35" s="4" t="s">
        <v>60</v>
      </c>
      <c r="E35" s="4" t="e">
        <f>SUMPRODUCT((INDEX(Rohdaten!$A$2:$GG$9999,,MATCH(B35,Rohdaten!$1:$1,))&amp;""=C35&amp;"")*(Rohdaten!$A$2:$A$9999&lt;&gt;""))</f>
        <v>#N/A</v>
      </c>
      <c r="F35" s="4" t="str">
        <f>IF(MATCH(B35,$B:$B,0)=ROW(B35),SUM(E35:E45),"")</f>
        <v/>
      </c>
    </row>
    <row r="36" spans="1:8" x14ac:dyDescent="0.25">
      <c r="A36"/>
      <c r="B36" s="4" t="s">
        <v>7</v>
      </c>
      <c r="C36" s="4">
        <v>3</v>
      </c>
      <c r="D36" s="4" t="s">
        <v>57</v>
      </c>
      <c r="E36" s="4" t="e">
        <f>SUMPRODUCT((INDEX(Rohdaten!$A$2:$GG$9999,,MATCH(B36,Rohdaten!$1:$1,))&amp;""=C36&amp;"")*(Rohdaten!$A$2:$A$9999&lt;&gt;""))</f>
        <v>#N/A</v>
      </c>
      <c r="F36" s="4" t="str">
        <f>IF(MATCH(B36,$B:$B,0)=ROW(B36),SUM(E36:E46),"")</f>
        <v/>
      </c>
    </row>
    <row r="37" spans="1:8" x14ac:dyDescent="0.25">
      <c r="A37"/>
      <c r="B37" s="4" t="s">
        <v>7</v>
      </c>
      <c r="C37" s="4">
        <v>4</v>
      </c>
      <c r="D37" s="4" t="s">
        <v>58</v>
      </c>
      <c r="E37" s="4" t="e">
        <f>SUMPRODUCT((INDEX(Rohdaten!$A$2:$GG$9999,,MATCH(B37,Rohdaten!$1:$1,))&amp;""=C37&amp;"")*(Rohdaten!$A$2:$A$9999&lt;&gt;""))</f>
        <v>#N/A</v>
      </c>
      <c r="F37" s="4" t="str">
        <f>IF(MATCH(B37,$B:$B,0)=ROW(B37),SUM(E37:E46),"")</f>
        <v/>
      </c>
    </row>
    <row r="38" spans="1:8" x14ac:dyDescent="0.25">
      <c r="A38" t="s">
        <v>102</v>
      </c>
      <c r="B38" s="4" t="s">
        <v>8</v>
      </c>
      <c r="C38" s="4"/>
      <c r="D38" s="4" t="s">
        <v>48</v>
      </c>
      <c r="E38" s="4" t="e">
        <f>SUMPRODUCT((INDEX(Rohdaten!$A$2:$GG$9999,,MATCH(B38,Rohdaten!$1:$1,))&amp;""=C38&amp;"")*(Rohdaten!$A$2:$A$9999&lt;&gt;""))</f>
        <v>#N/A</v>
      </c>
      <c r="F38" s="4" t="e">
        <f>IF(MATCH(B38,$B:$B,0)=ROW(B38),SUM(E38:E40),"")</f>
        <v>#N/A</v>
      </c>
    </row>
    <row r="39" spans="1:8" x14ac:dyDescent="0.25">
      <c r="A39"/>
      <c r="B39" s="4" t="s">
        <v>8</v>
      </c>
      <c r="C39" s="4">
        <v>0</v>
      </c>
      <c r="D39" s="4" t="s">
        <v>49</v>
      </c>
      <c r="E39" s="4" t="e">
        <f>SUMPRODUCT((INDEX(Rohdaten!$A$2:$GG$9999,,MATCH(B39,Rohdaten!$1:$1,))&amp;""=C39&amp;"")*(Rohdaten!$A$2:$A$9999&lt;&gt;""))</f>
        <v>#N/A</v>
      </c>
      <c r="F39" s="4"/>
    </row>
    <row r="40" spans="1:8" x14ac:dyDescent="0.25">
      <c r="A40"/>
      <c r="B40" s="4" t="s">
        <v>8</v>
      </c>
      <c r="C40" s="4">
        <v>1</v>
      </c>
      <c r="D40" s="4" t="s">
        <v>50</v>
      </c>
      <c r="E40" s="4" t="e">
        <f>SUMPRODUCT((INDEX(Rohdaten!$A$2:$GG$9999,,MATCH(B40,Rohdaten!$1:$1,))&amp;""=C40&amp;"")*(Rohdaten!$A$2:$A$9999&lt;&gt;""))</f>
        <v>#N/A</v>
      </c>
      <c r="F40" s="4"/>
    </row>
    <row r="41" spans="1:8" x14ac:dyDescent="0.25">
      <c r="A41" t="s">
        <v>120</v>
      </c>
      <c r="B41" s="4" t="s">
        <v>9</v>
      </c>
      <c r="C41" s="4"/>
      <c r="D41" s="4" t="s">
        <v>48</v>
      </c>
      <c r="E41" s="4" t="e">
        <f>SUMPRODUCT((INDEX(Rohdaten!$A$2:$GG$9999,,MATCH(B41,Rohdaten!$1:$1,))&amp;""=C41&amp;"")*(Rohdaten!$A$2:$A$9999&lt;&gt;""))</f>
        <v>#N/A</v>
      </c>
      <c r="F41" s="4" t="e">
        <f>IF(MATCH(B41,$B:$B,0)=ROW(B41),SUM(E41:E43),"")</f>
        <v>#N/A</v>
      </c>
    </row>
    <row r="42" spans="1:8" x14ac:dyDescent="0.25">
      <c r="A42"/>
      <c r="B42" s="4" t="s">
        <v>9</v>
      </c>
      <c r="C42" s="4">
        <v>0</v>
      </c>
      <c r="D42" s="4" t="s">
        <v>49</v>
      </c>
      <c r="E42" s="4" t="e">
        <f>SUMPRODUCT((INDEX(Rohdaten!$A$2:$GG$9999,,MATCH(B42,Rohdaten!$1:$1,))&amp;""=C42&amp;"")*(Rohdaten!$A$2:$A$9999&lt;&gt;""))</f>
        <v>#N/A</v>
      </c>
      <c r="F42" s="4" t="str">
        <f>IF(MATCH(B42,$B:$B,0)=ROW(B42),SUM(E42:E51),"")</f>
        <v/>
      </c>
    </row>
    <row r="43" spans="1:8" x14ac:dyDescent="0.25">
      <c r="A43"/>
      <c r="B43" s="4" t="s">
        <v>9</v>
      </c>
      <c r="C43" s="4">
        <v>1</v>
      </c>
      <c r="D43" s="4" t="s">
        <v>50</v>
      </c>
      <c r="E43" s="4" t="e">
        <f>SUMPRODUCT((INDEX(Rohdaten!$A$2:$GG$9999,,MATCH(B43,Rohdaten!$1:$1,))&amp;""=C43&amp;"")*(Rohdaten!$A$2:$A$9999&lt;&gt;""))</f>
        <v>#N/A</v>
      </c>
      <c r="F43" s="4" t="str">
        <f>IF(MATCH(B43,$B:$B,0)=ROW(B43),SUM(E43:E52),"")</f>
        <v/>
      </c>
    </row>
    <row r="44" spans="1:8" x14ac:dyDescent="0.25">
      <c r="A44" t="s">
        <v>103</v>
      </c>
      <c r="B44" s="4" t="s">
        <v>10</v>
      </c>
      <c r="C44" s="4"/>
      <c r="D44" s="4" t="s">
        <v>48</v>
      </c>
      <c r="E44" s="4" t="e">
        <f>SUMPRODUCT((INDEX(Rohdaten!$A$2:$GG$9999,,MATCH(B44,Rohdaten!$1:$1,))&amp;""=C44&amp;"")*(Rohdaten!$A$2:$A$9999&lt;&gt;""))</f>
        <v>#N/A</v>
      </c>
      <c r="F44" s="4" t="e">
        <f>IF(MATCH(B44,$B:$B,0)=ROW(B44),SUM(E44:E46),"")</f>
        <v>#N/A</v>
      </c>
      <c r="H44" s="21"/>
    </row>
    <row r="45" spans="1:8" x14ac:dyDescent="0.25">
      <c r="A45"/>
      <c r="B45" s="4" t="s">
        <v>10</v>
      </c>
      <c r="C45" s="4">
        <v>0</v>
      </c>
      <c r="D45" s="4" t="s">
        <v>49</v>
      </c>
      <c r="E45" s="4" t="e">
        <f>SUMPRODUCT((INDEX(Rohdaten!$A$2:$GG$9999,,MATCH(B45,Rohdaten!$1:$1,))&amp;""=C45&amp;"")*(Rohdaten!$A$2:$A$9999&lt;&gt;""))</f>
        <v>#N/A</v>
      </c>
      <c r="F45" s="4" t="str">
        <f>IF(MATCH(B45,$B:$B,0)=ROW(B45),SUM(E45:E46),"")</f>
        <v/>
      </c>
      <c r="H45" s="21"/>
    </row>
    <row r="46" spans="1:8" x14ac:dyDescent="0.25">
      <c r="A46"/>
      <c r="B46" s="4" t="s">
        <v>10</v>
      </c>
      <c r="C46" s="4">
        <v>1</v>
      </c>
      <c r="D46" s="4" t="s">
        <v>50</v>
      </c>
      <c r="E46" s="4" t="e">
        <f>SUMPRODUCT((INDEX(Rohdaten!$A$2:$GG$9999,,MATCH(B46,Rohdaten!$1:$1,))&amp;""=C46&amp;"")*(Rohdaten!$A$2:$A$9999&lt;&gt;""))</f>
        <v>#N/A</v>
      </c>
      <c r="F46" s="4" t="str">
        <f>IF(MATCH(B46,$B:$B,0)=ROW(B46),SUM(E46:E47),"")</f>
        <v/>
      </c>
    </row>
    <row r="47" spans="1:8" x14ac:dyDescent="0.25">
      <c r="A47" t="s">
        <v>71</v>
      </c>
      <c r="B47" s="7" t="s">
        <v>84</v>
      </c>
      <c r="C47" s="6"/>
      <c r="D47" s="8" t="s">
        <v>72</v>
      </c>
      <c r="E47" s="4" t="e">
        <f>SUMPRODUCT((INDEX(Rohdaten!$A$2:$GG$9999,,MATCH(B47,Rohdaten!$1:$1,))&amp;""=C47&amp;"")*(Rohdaten!$A$2:$A$9999&lt;&gt;""))</f>
        <v>#N/A</v>
      </c>
      <c r="F47" s="4" t="e">
        <f>IF(MATCH(B47,$B:$B,0)=ROW(B47),SUM(E47:E51),"")</f>
        <v>#N/A</v>
      </c>
    </row>
    <row r="48" spans="1:8" x14ac:dyDescent="0.25">
      <c r="A48"/>
      <c r="B48" s="4" t="s">
        <v>84</v>
      </c>
      <c r="C48" s="9">
        <v>0</v>
      </c>
      <c r="D48" s="5" t="s">
        <v>49</v>
      </c>
      <c r="E48" s="4" t="e">
        <f>SUMPRODUCT((INDEX(Rohdaten!$A$2:$GG$9999,,MATCH(B48,Rohdaten!$1:$1,))&amp;""=C48&amp;"")*(Rohdaten!$A$2:$A$9999&lt;&gt;""))</f>
        <v>#N/A</v>
      </c>
      <c r="F48" s="4" t="str">
        <f t="shared" ref="F48:F57" si="2">IF(MATCH(B48,$B:$B,0)=ROW(B48),SUM(E48:E50),"")</f>
        <v/>
      </c>
    </row>
    <row r="49" spans="1:6" x14ac:dyDescent="0.25">
      <c r="A49"/>
      <c r="B49" s="4" t="s">
        <v>84</v>
      </c>
      <c r="C49" s="9">
        <v>1</v>
      </c>
      <c r="D49" s="5" t="s">
        <v>73</v>
      </c>
      <c r="E49" s="4" t="e">
        <f>SUMPRODUCT((INDEX(Rohdaten!$A$2:$GG$9999,,MATCH(B49,Rohdaten!$1:$1,))&amp;""=C49&amp;"")*(Rohdaten!$A$2:$A$9999&lt;&gt;""))</f>
        <v>#N/A</v>
      </c>
      <c r="F49" s="4" t="str">
        <f t="shared" si="2"/>
        <v/>
      </c>
    </row>
    <row r="50" spans="1:6" x14ac:dyDescent="0.25">
      <c r="A50"/>
      <c r="B50" s="4" t="s">
        <v>84</v>
      </c>
      <c r="C50" s="9">
        <v>2</v>
      </c>
      <c r="D50" s="5" t="s">
        <v>74</v>
      </c>
      <c r="E50" s="4" t="e">
        <f>SUMPRODUCT((INDEX(Rohdaten!$A$2:$GG$9999,,MATCH(B50,Rohdaten!$1:$1,))&amp;""=C50&amp;"")*(Rohdaten!$A$2:$A$9999&lt;&gt;""))</f>
        <v>#N/A</v>
      </c>
      <c r="F50" s="4" t="str">
        <f t="shared" si="2"/>
        <v/>
      </c>
    </row>
    <row r="51" spans="1:6" x14ac:dyDescent="0.25">
      <c r="A51"/>
      <c r="B51" s="4" t="s">
        <v>84</v>
      </c>
      <c r="C51" s="9">
        <v>3</v>
      </c>
      <c r="D51" s="5" t="s">
        <v>75</v>
      </c>
      <c r="E51" s="4" t="e">
        <f>SUMPRODUCT((INDEX(Rohdaten!$A$2:$GG$9999,,MATCH(B51,Rohdaten!$1:$1,))&amp;""=C51&amp;"")*(Rohdaten!$A$2:$A$9999&lt;&gt;""))</f>
        <v>#N/A</v>
      </c>
      <c r="F51" s="4" t="str">
        <f t="shared" si="2"/>
        <v/>
      </c>
    </row>
    <row r="52" spans="1:6" x14ac:dyDescent="0.25">
      <c r="A52" t="s">
        <v>76</v>
      </c>
      <c r="B52" s="7" t="s">
        <v>85</v>
      </c>
      <c r="C52" s="6"/>
      <c r="D52" s="8" t="s">
        <v>72</v>
      </c>
      <c r="E52" s="4" t="e">
        <f>SUMPRODUCT((INDEX(Rohdaten!$A$2:$GG$9999,,MATCH(B52,Rohdaten!$1:$1,))&amp;""=C52&amp;"")*(Rohdaten!$A$2:$A$9999&lt;&gt;""))</f>
        <v>#N/A</v>
      </c>
      <c r="F52" s="4" t="e">
        <f t="shared" si="2"/>
        <v>#N/A</v>
      </c>
    </row>
    <row r="53" spans="1:6" x14ac:dyDescent="0.25">
      <c r="A53"/>
      <c r="B53" s="4" t="s">
        <v>85</v>
      </c>
      <c r="C53" s="9">
        <v>0</v>
      </c>
      <c r="D53" s="5" t="s">
        <v>49</v>
      </c>
      <c r="E53" s="4" t="e">
        <f>SUMPRODUCT((INDEX(Rohdaten!$A$2:$GG$9999,,MATCH(B53,Rohdaten!$1:$1,))&amp;""=C53&amp;"")*(Rohdaten!$A$2:$A$9999&lt;&gt;""))</f>
        <v>#N/A</v>
      </c>
      <c r="F53" s="4" t="str">
        <f t="shared" si="2"/>
        <v/>
      </c>
    </row>
    <row r="54" spans="1:6" x14ac:dyDescent="0.25">
      <c r="A54"/>
      <c r="B54" s="4" t="s">
        <v>85</v>
      </c>
      <c r="C54" s="9">
        <v>1</v>
      </c>
      <c r="D54" s="5" t="s">
        <v>50</v>
      </c>
      <c r="E54" s="4" t="e">
        <f>SUMPRODUCT((INDEX(Rohdaten!$A$2:$GG$9999,,MATCH(B54,Rohdaten!$1:$1,))&amp;""=C54&amp;"")*(Rohdaten!$A$2:$A$9999&lt;&gt;""))</f>
        <v>#N/A</v>
      </c>
      <c r="F54" s="4" t="str">
        <f t="shared" si="2"/>
        <v/>
      </c>
    </row>
    <row r="55" spans="1:6" x14ac:dyDescent="0.25">
      <c r="A55" t="s">
        <v>77</v>
      </c>
      <c r="B55" s="7" t="s">
        <v>13</v>
      </c>
      <c r="C55" s="6"/>
      <c r="D55" s="8" t="s">
        <v>72</v>
      </c>
      <c r="E55" s="4" t="e">
        <f>SUMPRODUCT((INDEX(Rohdaten!$A$2:$GG$9999,,MATCH(B55,Rohdaten!$1:$1,))&amp;""=C55&amp;"")*(Rohdaten!$A$2:$A$9999&lt;&gt;""))</f>
        <v>#N/A</v>
      </c>
      <c r="F55" s="4" t="e">
        <f t="shared" si="2"/>
        <v>#N/A</v>
      </c>
    </row>
    <row r="56" spans="1:6" x14ac:dyDescent="0.25">
      <c r="A56"/>
      <c r="B56" s="4" t="s">
        <v>13</v>
      </c>
      <c r="C56" s="9">
        <v>0</v>
      </c>
      <c r="D56" s="5" t="s">
        <v>49</v>
      </c>
      <c r="E56" s="4" t="e">
        <f>SUMPRODUCT((INDEX(Rohdaten!$A$2:$GG$9999,,MATCH(B56,Rohdaten!$1:$1,))&amp;""=C56&amp;"")*(Rohdaten!$A$2:$A$9999&lt;&gt;""))</f>
        <v>#N/A</v>
      </c>
      <c r="F56" s="4" t="str">
        <f t="shared" si="2"/>
        <v/>
      </c>
    </row>
    <row r="57" spans="1:6" x14ac:dyDescent="0.25">
      <c r="A57"/>
      <c r="B57" s="4" t="s">
        <v>13</v>
      </c>
      <c r="C57" s="9">
        <v>1</v>
      </c>
      <c r="D57" s="5" t="s">
        <v>50</v>
      </c>
      <c r="E57" s="4" t="e">
        <f>SUMPRODUCT((INDEX(Rohdaten!$A$2:$GG$9999,,MATCH(B57,Rohdaten!$1:$1,))&amp;""=C57&amp;"")*(Rohdaten!$A$2:$A$9999&lt;&gt;""))</f>
        <v>#N/A</v>
      </c>
      <c r="F57" s="4" t="str">
        <f t="shared" si="2"/>
        <v/>
      </c>
    </row>
    <row r="58" spans="1:6" x14ac:dyDescent="0.25">
      <c r="A58" t="s">
        <v>78</v>
      </c>
      <c r="B58" s="7" t="s">
        <v>11</v>
      </c>
      <c r="C58" s="6"/>
      <c r="D58" s="8" t="s">
        <v>72</v>
      </c>
      <c r="E58" s="4" t="e">
        <f>SUMPRODUCT((INDEX(Rohdaten!$A$2:$GG$9999,,MATCH(B58,Rohdaten!$1:$1,))&amp;""=C58&amp;"")*(Rohdaten!$A$2:$A$9999&lt;&gt;""))</f>
        <v>#N/A</v>
      </c>
      <c r="F58" s="4" t="e">
        <f>IF(MATCH(B58,$B:$B,0)=ROW(B58),SUM(E58:E61),"")</f>
        <v>#N/A</v>
      </c>
    </row>
    <row r="59" spans="1:6" x14ac:dyDescent="0.25">
      <c r="A59"/>
      <c r="B59" s="4" t="s">
        <v>11</v>
      </c>
      <c r="C59" s="9">
        <v>0</v>
      </c>
      <c r="D59" s="5" t="s">
        <v>49</v>
      </c>
      <c r="E59" s="4" t="e">
        <f>SUMPRODUCT((INDEX(Rohdaten!$A$2:$GG$9999,,MATCH(B59,Rohdaten!$1:$1,))&amp;""=C59&amp;"")*(Rohdaten!$A$2:$A$9999&lt;&gt;""))</f>
        <v>#N/A</v>
      </c>
      <c r="F59" s="4" t="str">
        <f t="shared" ref="F59:F76" si="3">IF(MATCH(B59,$B:$B,0)=ROW(B59),SUM(E59:E61),"")</f>
        <v/>
      </c>
    </row>
    <row r="60" spans="1:6" x14ac:dyDescent="0.25">
      <c r="A60"/>
      <c r="B60" s="4" t="s">
        <v>11</v>
      </c>
      <c r="C60" s="9">
        <v>1</v>
      </c>
      <c r="D60" s="5" t="s">
        <v>132</v>
      </c>
      <c r="E60" s="4" t="e">
        <f>SUMPRODUCT((INDEX(Rohdaten!$A$2:$GG$9999,,MATCH(B60,Rohdaten!$1:$1,))&amp;""=C60&amp;"")*(Rohdaten!$A$2:$A$9999&lt;&gt;""))</f>
        <v>#N/A</v>
      </c>
      <c r="F60" s="4" t="str">
        <f t="shared" si="3"/>
        <v/>
      </c>
    </row>
    <row r="61" spans="1:6" x14ac:dyDescent="0.25">
      <c r="A61"/>
      <c r="B61" s="4" t="s">
        <v>11</v>
      </c>
      <c r="C61" s="9">
        <v>2</v>
      </c>
      <c r="D61" s="5" t="s">
        <v>133</v>
      </c>
      <c r="E61" s="4" t="e">
        <f>SUMPRODUCT((INDEX(Rohdaten!$A$2:$GG$9999,,MATCH(B61,Rohdaten!$1:$1,))&amp;""=C61&amp;"")*(Rohdaten!$A$2:$A$9999&lt;&gt;""))</f>
        <v>#N/A</v>
      </c>
      <c r="F61" s="4" t="str">
        <f t="shared" si="3"/>
        <v/>
      </c>
    </row>
    <row r="62" spans="1:6" x14ac:dyDescent="0.25">
      <c r="A62" t="s">
        <v>79</v>
      </c>
      <c r="B62" s="7" t="s">
        <v>15</v>
      </c>
      <c r="C62" s="6"/>
      <c r="D62" s="8" t="s">
        <v>72</v>
      </c>
      <c r="E62" s="4" t="e">
        <f>SUMPRODUCT((INDEX(Rohdaten!$A$2:$GG$9999,,MATCH(B62,Rohdaten!$1:$1,))&amp;""=C62&amp;"")*(Rohdaten!$A$2:$A$9999&lt;&gt;""))</f>
        <v>#N/A</v>
      </c>
      <c r="F62" s="4" t="e">
        <f t="shared" si="3"/>
        <v>#N/A</v>
      </c>
    </row>
    <row r="63" spans="1:6" x14ac:dyDescent="0.25">
      <c r="A63"/>
      <c r="B63" s="4" t="s">
        <v>15</v>
      </c>
      <c r="C63" s="9">
        <v>0</v>
      </c>
      <c r="D63" s="5" t="s">
        <v>49</v>
      </c>
      <c r="E63" s="4" t="e">
        <f>SUMPRODUCT((INDEX(Rohdaten!$A$2:$GG$9999,,MATCH(B63,Rohdaten!$1:$1,))&amp;""=C63&amp;"")*(Rohdaten!$A$2:$A$9999&lt;&gt;""))</f>
        <v>#N/A</v>
      </c>
      <c r="F63" s="4" t="str">
        <f t="shared" si="3"/>
        <v/>
      </c>
    </row>
    <row r="64" spans="1:6" x14ac:dyDescent="0.25">
      <c r="A64"/>
      <c r="B64" s="4" t="s">
        <v>15</v>
      </c>
      <c r="C64" s="9">
        <v>1</v>
      </c>
      <c r="D64" s="5" t="s">
        <v>50</v>
      </c>
      <c r="E64" s="4" t="e">
        <f>SUMPRODUCT((INDEX(Rohdaten!$A$2:$GG$9999,,MATCH(B64,Rohdaten!$1:$1,))&amp;""=C64&amp;"")*(Rohdaten!$A$2:$A$9999&lt;&gt;""))</f>
        <v>#N/A</v>
      </c>
      <c r="F64" s="4" t="str">
        <f t="shared" si="3"/>
        <v/>
      </c>
    </row>
    <row r="65" spans="1:6" x14ac:dyDescent="0.25">
      <c r="A65" t="s">
        <v>80</v>
      </c>
      <c r="B65" s="7" t="s">
        <v>14</v>
      </c>
      <c r="C65" s="6"/>
      <c r="D65" s="8" t="s">
        <v>72</v>
      </c>
      <c r="E65" s="4" t="e">
        <f>SUMPRODUCT((INDEX(Rohdaten!$A$2:$GG$9999,,MATCH(B65,Rohdaten!$1:$1,))&amp;""=C65&amp;"")*(Rohdaten!$A$2:$A$9999&lt;&gt;""))</f>
        <v>#N/A</v>
      </c>
      <c r="F65" s="4" t="e">
        <f t="shared" si="3"/>
        <v>#N/A</v>
      </c>
    </row>
    <row r="66" spans="1:6" x14ac:dyDescent="0.25">
      <c r="A66"/>
      <c r="B66" s="4" t="s">
        <v>14</v>
      </c>
      <c r="C66" s="9">
        <v>0</v>
      </c>
      <c r="D66" s="5" t="s">
        <v>49</v>
      </c>
      <c r="E66" s="4" t="e">
        <f>SUMPRODUCT((INDEX(Rohdaten!$A$2:$GG$9999,,MATCH(B66,Rohdaten!$1:$1,))&amp;""=C66&amp;"")*(Rohdaten!$A$2:$A$9999&lt;&gt;""))</f>
        <v>#N/A</v>
      </c>
      <c r="F66" s="4" t="str">
        <f t="shared" si="3"/>
        <v/>
      </c>
    </row>
    <row r="67" spans="1:6" x14ac:dyDescent="0.25">
      <c r="A67"/>
      <c r="B67" s="4" t="s">
        <v>14</v>
      </c>
      <c r="C67" s="9">
        <v>1</v>
      </c>
      <c r="D67" s="5" t="s">
        <v>50</v>
      </c>
      <c r="E67" s="4" t="e">
        <f>SUMPRODUCT((INDEX(Rohdaten!$A$2:$GG$9999,,MATCH(B67,Rohdaten!$1:$1,))&amp;""=C67&amp;"")*(Rohdaten!$A$2:$A$9999&lt;&gt;""))</f>
        <v>#N/A</v>
      </c>
      <c r="F67" s="4" t="str">
        <f t="shared" si="3"/>
        <v/>
      </c>
    </row>
    <row r="68" spans="1:6" x14ac:dyDescent="0.25">
      <c r="A68" t="s">
        <v>141</v>
      </c>
      <c r="B68" s="7" t="s">
        <v>86</v>
      </c>
      <c r="C68" s="6"/>
      <c r="D68" s="8" t="s">
        <v>72</v>
      </c>
      <c r="E68" s="4" t="e">
        <f>SUMPRODUCT((INDEX(Rohdaten!$A$2:$GG$9999,,MATCH(B68,Rohdaten!$1:$1,))&amp;""=C68&amp;"")*(Rohdaten!$A$2:$A$9999&lt;&gt;""))</f>
        <v>#N/A</v>
      </c>
      <c r="F68" s="4" t="e">
        <f t="shared" si="3"/>
        <v>#N/A</v>
      </c>
    </row>
    <row r="69" spans="1:6" x14ac:dyDescent="0.25">
      <c r="A69"/>
      <c r="B69" s="4" t="s">
        <v>86</v>
      </c>
      <c r="C69" s="9">
        <v>0</v>
      </c>
      <c r="D69" s="5" t="s">
        <v>49</v>
      </c>
      <c r="E69" s="4" t="e">
        <f>SUMPRODUCT((INDEX(Rohdaten!$A$2:$GG$9999,,MATCH(B69,Rohdaten!$1:$1,))&amp;""=C69&amp;"")*(Rohdaten!$A$2:$A$9999&lt;&gt;""))</f>
        <v>#N/A</v>
      </c>
      <c r="F69" s="4" t="str">
        <f t="shared" si="3"/>
        <v/>
      </c>
    </row>
    <row r="70" spans="1:6" x14ac:dyDescent="0.25">
      <c r="A70"/>
      <c r="B70" s="4" t="s">
        <v>86</v>
      </c>
      <c r="C70" s="9">
        <v>1</v>
      </c>
      <c r="D70" s="5" t="s">
        <v>50</v>
      </c>
      <c r="E70" s="4" t="e">
        <f>SUMPRODUCT((INDEX(Rohdaten!$A$2:$GG$9999,,MATCH(B70,Rohdaten!$1:$1,))&amp;""=C70&amp;"")*(Rohdaten!$A$2:$A$9999&lt;&gt;""))</f>
        <v>#N/A</v>
      </c>
      <c r="F70" s="4" t="str">
        <f t="shared" si="3"/>
        <v/>
      </c>
    </row>
    <row r="71" spans="1:6" x14ac:dyDescent="0.25">
      <c r="A71" t="s">
        <v>81</v>
      </c>
      <c r="B71" s="7" t="s">
        <v>87</v>
      </c>
      <c r="C71" s="6"/>
      <c r="D71" s="8" t="s">
        <v>72</v>
      </c>
      <c r="E71" s="4" t="e">
        <f>SUMPRODUCT((INDEX(Rohdaten!$A$2:$GG$9999,,MATCH(B71,Rohdaten!$1:$1,))&amp;""=C71&amp;"")*(Rohdaten!$A$2:$A$9999&lt;&gt;""))</f>
        <v>#N/A</v>
      </c>
      <c r="F71" s="4" t="e">
        <f t="shared" si="3"/>
        <v>#N/A</v>
      </c>
    </row>
    <row r="72" spans="1:6" x14ac:dyDescent="0.25">
      <c r="A72"/>
      <c r="B72" s="4" t="s">
        <v>87</v>
      </c>
      <c r="C72" s="9">
        <v>0</v>
      </c>
      <c r="D72" s="5" t="s">
        <v>49</v>
      </c>
      <c r="E72" s="4" t="e">
        <f>SUMPRODUCT((INDEX(Rohdaten!$A$2:$GG$9999,,MATCH(B72,Rohdaten!$1:$1,))&amp;""=C72&amp;"")*(Rohdaten!$A$2:$A$9999&lt;&gt;""))</f>
        <v>#N/A</v>
      </c>
      <c r="F72" s="4" t="str">
        <f t="shared" si="3"/>
        <v/>
      </c>
    </row>
    <row r="73" spans="1:6" x14ac:dyDescent="0.25">
      <c r="A73"/>
      <c r="B73" s="4" t="s">
        <v>87</v>
      </c>
      <c r="C73" s="9">
        <v>1</v>
      </c>
      <c r="D73" s="5" t="s">
        <v>50</v>
      </c>
      <c r="E73" s="4" t="e">
        <f>SUMPRODUCT((INDEX(Rohdaten!$A$2:$GG$9999,,MATCH(B73,Rohdaten!$1:$1,))&amp;""=C73&amp;"")*(Rohdaten!$A$2:$A$9999&lt;&gt;""))</f>
        <v>#N/A</v>
      </c>
      <c r="F73" s="4" t="str">
        <f t="shared" si="3"/>
        <v/>
      </c>
    </row>
    <row r="74" spans="1:6" x14ac:dyDescent="0.25">
      <c r="A74" t="s">
        <v>142</v>
      </c>
      <c r="B74" s="7" t="s">
        <v>88</v>
      </c>
      <c r="C74" s="6"/>
      <c r="D74" s="8" t="s">
        <v>72</v>
      </c>
      <c r="E74" s="4" t="e">
        <f>SUMPRODUCT((INDEX(Rohdaten!$A$2:$GG$9999,,MATCH(B74,Rohdaten!$1:$1,))&amp;""=C74&amp;"")*(Rohdaten!$A$2:$A$9999&lt;&gt;""))</f>
        <v>#N/A</v>
      </c>
      <c r="F74" s="4" t="e">
        <f t="shared" si="3"/>
        <v>#N/A</v>
      </c>
    </row>
    <row r="75" spans="1:6" x14ac:dyDescent="0.25">
      <c r="A75"/>
      <c r="B75" s="4" t="s">
        <v>88</v>
      </c>
      <c r="C75" s="9">
        <v>0</v>
      </c>
      <c r="D75" s="5" t="s">
        <v>49</v>
      </c>
      <c r="E75" s="4" t="e">
        <f>SUMPRODUCT((INDEX(Rohdaten!$A$2:$GG$9999,,MATCH(B75,Rohdaten!$1:$1,))&amp;""=C75&amp;"")*(Rohdaten!$A$2:$A$9999&lt;&gt;""))</f>
        <v>#N/A</v>
      </c>
      <c r="F75" s="4" t="str">
        <f t="shared" si="3"/>
        <v/>
      </c>
    </row>
    <row r="76" spans="1:6" x14ac:dyDescent="0.25">
      <c r="A76"/>
      <c r="B76" s="4" t="s">
        <v>88</v>
      </c>
      <c r="C76" s="9">
        <v>1</v>
      </c>
      <c r="D76" s="5" t="s">
        <v>50</v>
      </c>
      <c r="E76" s="4" t="e">
        <f>SUMPRODUCT((INDEX(Rohdaten!$A$2:$GG$9999,,MATCH(B76,Rohdaten!$1:$1,))&amp;""=C76&amp;"")*(Rohdaten!$A$2:$A$9999&lt;&gt;""))</f>
        <v>#N/A</v>
      </c>
      <c r="F76" s="4" t="str">
        <f t="shared" si="3"/>
        <v/>
      </c>
    </row>
    <row r="77" spans="1:6" x14ac:dyDescent="0.25">
      <c r="A77" t="s">
        <v>82</v>
      </c>
      <c r="B77" s="7" t="s">
        <v>89</v>
      </c>
      <c r="C77" s="6"/>
      <c r="D77" s="8" t="s">
        <v>72</v>
      </c>
      <c r="E77" s="4" t="e">
        <f>SUMPRODUCT((INDEX(Rohdaten!$A$2:$GG$9999,,MATCH(B77,Rohdaten!$1:$1,))&amp;""=C77&amp;"")*(Rohdaten!$A$2:$A$9999&lt;&gt;""))</f>
        <v>#N/A</v>
      </c>
      <c r="F77" s="4" t="e">
        <f>IF(MATCH(B77,$B:$B,0)=ROW(B77),SUM(E77:E80),"")</f>
        <v>#N/A</v>
      </c>
    </row>
    <row r="78" spans="1:6" x14ac:dyDescent="0.25">
      <c r="A78"/>
      <c r="B78" s="4" t="s">
        <v>89</v>
      </c>
      <c r="C78" s="9">
        <v>0</v>
      </c>
      <c r="D78" s="5" t="s">
        <v>49</v>
      </c>
      <c r="E78" s="4" t="e">
        <f>SUMPRODUCT((INDEX(Rohdaten!$A$2:$GG$9999,,MATCH(B78,Rohdaten!$1:$1,))&amp;""=C78&amp;"")*(Rohdaten!$A$2:$A$9999&lt;&gt;""))</f>
        <v>#N/A</v>
      </c>
      <c r="F78" s="4" t="str">
        <f t="shared" ref="F78:F84" si="4">IF(MATCH(B78,$B:$B,0)=ROW(B78),SUM(E78:E80),"")</f>
        <v/>
      </c>
    </row>
    <row r="79" spans="1:6" x14ac:dyDescent="0.25">
      <c r="A79"/>
      <c r="B79" s="4" t="s">
        <v>89</v>
      </c>
      <c r="C79" s="9">
        <v>1</v>
      </c>
      <c r="D79" s="5" t="s">
        <v>50</v>
      </c>
      <c r="E79" s="4" t="e">
        <f>SUMPRODUCT((INDEX(Rohdaten!$A$2:$GG$9999,,MATCH(B79,Rohdaten!$1:$1,))&amp;""=C79&amp;"")*(Rohdaten!$A$2:$A$9999&lt;&gt;""))</f>
        <v>#N/A</v>
      </c>
      <c r="F79" s="4" t="str">
        <f t="shared" si="4"/>
        <v/>
      </c>
    </row>
    <row r="80" spans="1:6" x14ac:dyDescent="0.25">
      <c r="A80"/>
      <c r="B80" s="4" t="s">
        <v>89</v>
      </c>
      <c r="C80" s="9">
        <v>2</v>
      </c>
      <c r="D80" s="5" t="s">
        <v>83</v>
      </c>
      <c r="E80" s="4" t="e">
        <f>SUMPRODUCT((INDEX(Rohdaten!$A$2:$GG$9999,,MATCH(B80,Rohdaten!$1:$1,))&amp;""=C80&amp;"")*(Rohdaten!$A$2:$A$9999&lt;&gt;""))</f>
        <v>#N/A</v>
      </c>
      <c r="F80" s="4" t="str">
        <f t="shared" si="4"/>
        <v/>
      </c>
    </row>
    <row r="81" spans="1:6" x14ac:dyDescent="0.25">
      <c r="A81" t="s">
        <v>143</v>
      </c>
      <c r="B81" s="7" t="s">
        <v>90</v>
      </c>
      <c r="C81" s="6"/>
      <c r="D81" s="8" t="s">
        <v>72</v>
      </c>
      <c r="E81" s="4" t="e">
        <f>SUMPRODUCT((INDEX(Rohdaten!$A$2:$GG$9999,,MATCH(B81,Rohdaten!$1:$1,))&amp;""=C81&amp;"")*(Rohdaten!$A$2:$A$9999&lt;&gt;""))</f>
        <v>#N/A</v>
      </c>
      <c r="F81" s="4" t="e">
        <f t="shared" si="4"/>
        <v>#N/A</v>
      </c>
    </row>
    <row r="82" spans="1:6" x14ac:dyDescent="0.25">
      <c r="A82"/>
      <c r="B82" s="4" t="s">
        <v>90</v>
      </c>
      <c r="C82" s="9">
        <v>0</v>
      </c>
      <c r="D82" s="5" t="s">
        <v>49</v>
      </c>
      <c r="E82" s="4" t="e">
        <f>SUMPRODUCT((INDEX(Rohdaten!$A$2:$GG$9999,,MATCH(B82,Rohdaten!$1:$1,))&amp;""=C82&amp;"")*(Rohdaten!$A$2:$A$9999&lt;&gt;""))</f>
        <v>#N/A</v>
      </c>
      <c r="F82" s="4" t="str">
        <f t="shared" si="4"/>
        <v/>
      </c>
    </row>
    <row r="83" spans="1:6" x14ac:dyDescent="0.25">
      <c r="A83"/>
      <c r="B83" s="4" t="s">
        <v>90</v>
      </c>
      <c r="C83" s="9">
        <v>1</v>
      </c>
      <c r="D83" s="5" t="s">
        <v>50</v>
      </c>
      <c r="E83" s="4" t="e">
        <f>SUMPRODUCT((INDEX(Rohdaten!$A$2:$GG$9999,,MATCH(B83,Rohdaten!$1:$1,))&amp;""=C83&amp;"")*(Rohdaten!$A$2:$A$9999&lt;&gt;""))</f>
        <v>#N/A</v>
      </c>
      <c r="F83" s="4" t="str">
        <f t="shared" si="4"/>
        <v/>
      </c>
    </row>
    <row r="84" spans="1:6" x14ac:dyDescent="0.25">
      <c r="A84" t="s">
        <v>144</v>
      </c>
      <c r="B84" s="7" t="s">
        <v>12</v>
      </c>
      <c r="C84" s="6"/>
      <c r="D84" s="8" t="s">
        <v>72</v>
      </c>
      <c r="E84" s="4" t="e">
        <f>SUMPRODUCT((INDEX(Rohdaten!$A$2:$GG$9999,,MATCH(B84,Rohdaten!$1:$1,))&amp;""=C84&amp;"")*(Rohdaten!$A$2:$A$9999&lt;&gt;""))</f>
        <v>#N/A</v>
      </c>
      <c r="F84" s="4" t="e">
        <f t="shared" si="4"/>
        <v>#N/A</v>
      </c>
    </row>
    <row r="85" spans="1:6" x14ac:dyDescent="0.25">
      <c r="A85"/>
      <c r="B85" s="4" t="s">
        <v>12</v>
      </c>
      <c r="C85" s="9">
        <v>0</v>
      </c>
      <c r="D85" s="5" t="s">
        <v>49</v>
      </c>
      <c r="E85" s="4" t="e">
        <f>SUMPRODUCT((INDEX(Rohdaten!$A$2:$GG$9999,,MATCH(B85,Rohdaten!$1:$1,))&amp;""=C85&amp;"")*(Rohdaten!$A$2:$A$9999&lt;&gt;""))</f>
        <v>#N/A</v>
      </c>
      <c r="F85" s="4" t="str">
        <f>IF(MATCH(B85,$B:$B,0)=ROW(B85),SUM(E85:E93),"")</f>
        <v/>
      </c>
    </row>
    <row r="86" spans="1:6" x14ac:dyDescent="0.25">
      <c r="A86"/>
      <c r="B86" s="4" t="s">
        <v>12</v>
      </c>
      <c r="C86" s="9">
        <v>1</v>
      </c>
      <c r="D86" s="5" t="s">
        <v>50</v>
      </c>
      <c r="E86" s="4" t="e">
        <f>SUMPRODUCT((INDEX(Rohdaten!$A$2:$GG$9999,,MATCH(B86,Rohdaten!$1:$1,))&amp;""=C86&amp;"")*(Rohdaten!$A$2:$A$9999&lt;&gt;""))</f>
        <v>#N/A</v>
      </c>
      <c r="F86" s="4" t="str">
        <f>IF(MATCH(B86,$B:$B,0)=ROW(B86),SUM(E86:E94),"")</f>
        <v/>
      </c>
    </row>
    <row r="87" spans="1:6" x14ac:dyDescent="0.25">
      <c r="A87" t="s">
        <v>109</v>
      </c>
      <c r="B87" t="s">
        <v>20</v>
      </c>
      <c r="C87" s="3">
        <v>20</v>
      </c>
      <c r="D87" s="2" t="s">
        <v>97</v>
      </c>
      <c r="E87" s="4" t="e">
        <f>SUMPRODUCT((INDEX(Rohdaten!$A$2:$GG$9999,,MATCH(B87,Rohdaten!$1:$1,))&amp;""&lt;C87&amp;"")*(Rohdaten!$A$2:$A$9999&lt;&gt;""))</f>
        <v>#N/A</v>
      </c>
      <c r="F87" s="4" t="e">
        <f>IF(MATCH(B87,$B:$B,0)=ROW(B87),SUM(E87:E90),"")</f>
        <v>#N/A</v>
      </c>
    </row>
    <row r="88" spans="1:6" x14ac:dyDescent="0.25">
      <c r="A88"/>
      <c r="B88" t="s">
        <v>20</v>
      </c>
      <c r="C88" s="3">
        <v>30</v>
      </c>
      <c r="D88" s="2" t="s">
        <v>98</v>
      </c>
      <c r="E88" s="4" t="e">
        <f>SUMPRODUCT((INDEX(Rohdaten!$A$2:$GG$9999,,MATCH(B88,Rohdaten!$1:$1,))&amp;""&lt;C88&amp;"")*(Rohdaten!$A$2:$A$9999&lt;&gt;""))-E87</f>
        <v>#N/A</v>
      </c>
      <c r="F88" s="4"/>
    </row>
    <row r="89" spans="1:6" x14ac:dyDescent="0.25">
      <c r="A89"/>
      <c r="B89" t="s">
        <v>20</v>
      </c>
      <c r="C89" s="3">
        <v>40</v>
      </c>
      <c r="D89" s="2" t="s">
        <v>99</v>
      </c>
      <c r="E89" s="4" t="e">
        <f>SUMPRODUCT((INDEX(Rohdaten!$A$2:$GG$9999,,MATCH(B89,Rohdaten!$1:$1,))&amp;""&lt;C89&amp;"")*(Rohdaten!$A$2:$A$9999&lt;&gt;""))-E88-E87</f>
        <v>#N/A</v>
      </c>
      <c r="F89" s="4"/>
    </row>
    <row r="90" spans="1:6" x14ac:dyDescent="0.25">
      <c r="A90"/>
      <c r="B90" t="s">
        <v>20</v>
      </c>
      <c r="C90" s="3">
        <v>40</v>
      </c>
      <c r="D90" s="2" t="s">
        <v>100</v>
      </c>
      <c r="E90" s="4" t="e">
        <f>SUMPRODUCT((INDEX(Rohdaten!$A$2:$GG$9999,,MATCH(B90,Rohdaten!$1:$1,))&amp;""&gt;=C90&amp;"")*(Rohdaten!$A$2:$A$9999&lt;&gt;""))</f>
        <v>#N/A</v>
      </c>
      <c r="F90" s="4"/>
    </row>
    <row r="91" spans="1:6" x14ac:dyDescent="0.25">
      <c r="A91"/>
      <c r="C91" s="3"/>
      <c r="D91" s="2"/>
      <c r="E91" s="4"/>
      <c r="F91" s="4"/>
    </row>
    <row r="92" spans="1:6" x14ac:dyDescent="0.25">
      <c r="A92" s="13" t="s">
        <v>95</v>
      </c>
      <c r="B92" s="13" t="s">
        <v>117</v>
      </c>
      <c r="C92" s="14"/>
      <c r="D92" s="15"/>
      <c r="E92" s="13"/>
      <c r="F92" s="13"/>
    </row>
    <row r="93" spans="1:6" x14ac:dyDescent="0.25">
      <c r="A93" t="s">
        <v>91</v>
      </c>
      <c r="B93" s="4" t="s">
        <v>19</v>
      </c>
      <c r="C93" s="6"/>
      <c r="D93" s="8" t="s">
        <v>72</v>
      </c>
      <c r="E93" s="4" t="e">
        <f>SUMPRODUCT((INDEX(Rohdaten!$A$2:$GG$9999,,MATCH(B93,Rohdaten!$1:$1,))&amp;""=C93&amp;"")*(INDEX(Rohdaten!$A$2:$GG$9999,,MATCH("end_date",Rohdaten!$1:$1,))&lt;&gt;""))</f>
        <v>#N/A</v>
      </c>
      <c r="F93" s="4" t="e">
        <f>IF(MATCH(B93,$B:$B,0)=ROW(B93),SUM(E93:E95),"")</f>
        <v>#N/A</v>
      </c>
    </row>
    <row r="94" spans="1:6" x14ac:dyDescent="0.25">
      <c r="A94"/>
      <c r="B94" s="4" t="s">
        <v>19</v>
      </c>
      <c r="C94" s="9">
        <v>0</v>
      </c>
      <c r="D94" s="5" t="s">
        <v>49</v>
      </c>
      <c r="E94" s="4" t="e">
        <f>SUMPRODUCT((INDEX(Rohdaten!$A$2:$GG$9999,,MATCH(B94,Rohdaten!$1:$1,))&amp;""=C94&amp;"")*(INDEX(Rohdaten!$A$2:$GG$9999,,MATCH("end_date",Rohdaten!$1:$1,))&lt;&gt;""))</f>
        <v>#N/A</v>
      </c>
      <c r="F94" s="4" t="str">
        <f>IF(MATCH(B94,$B:$B,0)=ROW(B94),SUM(E94:E96),"")</f>
        <v/>
      </c>
    </row>
    <row r="95" spans="1:6" x14ac:dyDescent="0.25">
      <c r="A95"/>
      <c r="B95" s="4" t="s">
        <v>19</v>
      </c>
      <c r="C95" s="9">
        <v>1</v>
      </c>
      <c r="D95" s="5" t="s">
        <v>50</v>
      </c>
      <c r="E95" s="4" t="e">
        <f>SUMPRODUCT((INDEX(Rohdaten!$A$2:$GG$9999,,MATCH(B95,Rohdaten!$1:$1,))&amp;""=C95&amp;"")*(INDEX(Rohdaten!$A$2:$GG$9999,,MATCH("end_date",Rohdaten!$1:$1,))&lt;&gt;""))</f>
        <v>#N/A</v>
      </c>
      <c r="F95" s="4" t="str">
        <f>IF(MATCH(B95,$B:$B,0)=ROW(B95),SUM(E95:E97),"")</f>
        <v/>
      </c>
    </row>
    <row r="96" spans="1:6" x14ac:dyDescent="0.25">
      <c r="A96" t="s">
        <v>92</v>
      </c>
      <c r="B96" s="7" t="s">
        <v>16</v>
      </c>
      <c r="C96" s="6"/>
      <c r="D96" s="8" t="s">
        <v>72</v>
      </c>
      <c r="E96" s="4" t="e">
        <f>SUMPRODUCT((INDEX(Rohdaten!$A$2:$GG$9999,,MATCH(B96,Rohdaten!$1:$1,))&amp;""=C96&amp;"")*(INDEX(Rohdaten!$A$2:$GG$9999,,MATCH("end_date",Rohdaten!$1:$1,))&lt;&gt;""))</f>
        <v>#N/A</v>
      </c>
      <c r="F96" s="4" t="e">
        <f>IF(MATCH(B96,$B:$B,0)=ROW(B96),SUM(E96:E98),"")</f>
        <v>#N/A</v>
      </c>
    </row>
    <row r="97" spans="1:6" x14ac:dyDescent="0.25">
      <c r="A97"/>
      <c r="B97" s="4" t="s">
        <v>16</v>
      </c>
      <c r="C97" s="9">
        <v>0</v>
      </c>
      <c r="D97" s="5" t="s">
        <v>49</v>
      </c>
      <c r="E97" s="4" t="e">
        <f>SUMPRODUCT((INDEX(Rohdaten!$A$2:$GG$9999,,MATCH(B97,Rohdaten!$1:$1,))&amp;""=C97&amp;"")*(INDEX(Rohdaten!$A$2:$GG$9999,,MATCH("end_date",Rohdaten!$1:$1,))&lt;&gt;""))</f>
        <v>#N/A</v>
      </c>
      <c r="F97" s="4" t="str">
        <f>IF(MATCH(B97,$B:$B,0)=ROW(B97),SUM(E97:E98),"")</f>
        <v/>
      </c>
    </row>
    <row r="98" spans="1:6" x14ac:dyDescent="0.25">
      <c r="A98"/>
      <c r="B98" s="4" t="s">
        <v>16</v>
      </c>
      <c r="C98" s="9">
        <v>1</v>
      </c>
      <c r="D98" s="5" t="s">
        <v>50</v>
      </c>
      <c r="E98" s="4" t="e">
        <f>SUMPRODUCT((INDEX(Rohdaten!$A$2:$GG$9999,,MATCH(B98,Rohdaten!$1:$1,))&amp;""=C98&amp;"")*(INDEX(Rohdaten!$A$2:$GG$9999,,MATCH("end_date",Rohdaten!$1:$1,))&lt;&gt;""))</f>
        <v>#N/A</v>
      </c>
      <c r="F98" s="4" t="str">
        <f>IF(MATCH(B98,$B:$B,0)=ROW(B98),SUM(E98:E98),"")</f>
        <v/>
      </c>
    </row>
    <row r="99" spans="1:6" x14ac:dyDescent="0.25">
      <c r="A99" t="s">
        <v>93</v>
      </c>
      <c r="B99" s="7" t="s">
        <v>18</v>
      </c>
      <c r="C99" s="6"/>
      <c r="D99" s="8" t="s">
        <v>72</v>
      </c>
      <c r="E99" s="4" t="e">
        <f>SUMPRODUCT((INDEX(Rohdaten!$A$2:$GG$9999,,MATCH(B99,Rohdaten!$1:$1,))&amp;""=C99&amp;"")*(INDEX(Rohdaten!$A$2:$GG$9999,,MATCH("end_date",Rohdaten!$1:$1,))&lt;&gt;""))</f>
        <v>#N/A</v>
      </c>
      <c r="F99" s="4" t="e">
        <f>IF(MATCH(B99,$B:$B,0)=ROW(B99),SUM(E99:E101),"")</f>
        <v>#N/A</v>
      </c>
    </row>
    <row r="100" spans="1:6" x14ac:dyDescent="0.25">
      <c r="A100"/>
      <c r="B100" s="4" t="s">
        <v>18</v>
      </c>
      <c r="C100" s="9">
        <v>0</v>
      </c>
      <c r="D100" s="5" t="s">
        <v>49</v>
      </c>
      <c r="E100" s="4" t="e">
        <f>SUMPRODUCT((INDEX(Rohdaten!$A$2:$GG$9999,,MATCH(B100,Rohdaten!$1:$1,))&amp;""=C100&amp;"")*(INDEX(Rohdaten!$A$2:$GG$9999,,MATCH("end_date",Rohdaten!$1:$1,))&lt;&gt;""))</f>
        <v>#N/A</v>
      </c>
      <c r="F100" s="4" t="str">
        <f>IF(MATCH(B100,$B:$B,0)=ROW(B100),SUM(E100:E102),"")</f>
        <v/>
      </c>
    </row>
    <row r="101" spans="1:6" x14ac:dyDescent="0.25">
      <c r="A101"/>
      <c r="B101" s="4" t="s">
        <v>18</v>
      </c>
      <c r="C101" s="9">
        <v>1</v>
      </c>
      <c r="D101" s="5" t="s">
        <v>50</v>
      </c>
      <c r="E101" s="4" t="e">
        <f>SUMPRODUCT((INDEX(Rohdaten!$A$2:$GG$9999,,MATCH(B101,Rohdaten!$1:$1,))&amp;""=C101&amp;"")*(INDEX(Rohdaten!$A$2:$GG$9999,,MATCH("end_date",Rohdaten!$1:$1,))&lt;&gt;""))</f>
        <v>#N/A</v>
      </c>
      <c r="F101" s="4" t="str">
        <f>IF(MATCH(B101,$B:$B,0)=ROW(B101),SUM(E101:E103),"")</f>
        <v/>
      </c>
    </row>
    <row r="102" spans="1:6" x14ac:dyDescent="0.25">
      <c r="A102" t="s">
        <v>94</v>
      </c>
      <c r="B102" s="7" t="s">
        <v>17</v>
      </c>
      <c r="C102" s="6"/>
      <c r="D102" s="8" t="s">
        <v>72</v>
      </c>
      <c r="E102" s="4" t="e">
        <f>SUMPRODUCT((INDEX(Rohdaten!$A$2:$GG$9999,,MATCH(B102,Rohdaten!$1:$1,))&amp;""=C102&amp;"")*(INDEX(Rohdaten!$A$2:$GG$9999,,MATCH("end_date",Rohdaten!$1:$1,))&lt;&gt;""))</f>
        <v>#N/A</v>
      </c>
      <c r="F102" s="4" t="e">
        <f>IF(MATCH(B102,$B:$B,0)=ROW(B102),SUM(E102:E104),"")</f>
        <v>#N/A</v>
      </c>
    </row>
    <row r="103" spans="1:6" x14ac:dyDescent="0.25">
      <c r="A103"/>
      <c r="B103" s="4" t="s">
        <v>17</v>
      </c>
      <c r="C103" s="9">
        <v>0</v>
      </c>
      <c r="D103" s="5" t="s">
        <v>49</v>
      </c>
      <c r="E103" s="4" t="e">
        <f>SUMPRODUCT((INDEX(Rohdaten!$A$2:$GG$9999,,MATCH(B103,Rohdaten!$1:$1,))&amp;""=C103&amp;"")*(INDEX(Rohdaten!$A$2:$GG$9999,,MATCH("end_date",Rohdaten!$1:$1,))&lt;&gt;""))</f>
        <v>#N/A</v>
      </c>
      <c r="F103" s="4" t="str">
        <f>IF(MATCH(B103,$B:$B,0)=ROW(B103),SUM(E103:E104),"")</f>
        <v/>
      </c>
    </row>
    <row r="104" spans="1:6" x14ac:dyDescent="0.25">
      <c r="A104"/>
      <c r="B104" s="4" t="s">
        <v>17</v>
      </c>
      <c r="C104" s="9">
        <v>1</v>
      </c>
      <c r="D104" s="5" t="s">
        <v>50</v>
      </c>
      <c r="E104" s="4" t="e">
        <f>SUMPRODUCT((INDEX(Rohdaten!$A$2:$GG$9999,,MATCH(B104,Rohdaten!$1:$1,))&amp;""=C104&amp;"")*(INDEX(Rohdaten!$A$2:$GG$9999,,MATCH("end_date",Rohdaten!$1:$1,))&lt;&gt;""))</f>
        <v>#N/A</v>
      </c>
      <c r="F104" s="4" t="str">
        <f>IF(MATCH(B104,$B:$B,0)=ROW(B104),SUM(E104:E104),"")</f>
        <v/>
      </c>
    </row>
    <row r="105" spans="1:6" x14ac:dyDescent="0.25">
      <c r="A105" t="s">
        <v>130</v>
      </c>
      <c r="B105" s="7" t="s">
        <v>131</v>
      </c>
      <c r="C105" s="6"/>
      <c r="D105" s="8" t="s">
        <v>72</v>
      </c>
      <c r="E105" s="4" t="e">
        <f>SUMPRODUCT((INDEX(Rohdaten!$A$2:$GG$9999,,MATCH(B105,Rohdaten!$1:$1,))&amp;""=C105&amp;"")*(INDEX(Rohdaten!$A$2:$GG$9999,,MATCH("end_date",Rohdaten!$1:$1,))&lt;&gt;""))</f>
        <v>#N/A</v>
      </c>
      <c r="F105" s="4" t="e">
        <f>IF(MATCH(B105,$B:$B,0)=ROW(B105),SUM(E105:E107),"")</f>
        <v>#N/A</v>
      </c>
    </row>
    <row r="106" spans="1:6" x14ac:dyDescent="0.25">
      <c r="A106"/>
      <c r="B106" s="7" t="s">
        <v>131</v>
      </c>
      <c r="C106" s="9">
        <v>0</v>
      </c>
      <c r="D106" s="5" t="s">
        <v>49</v>
      </c>
      <c r="E106" s="4" t="e">
        <f>SUMPRODUCT((INDEX(Rohdaten!$A$2:$GG$9999,,MATCH(B106,Rohdaten!$1:$1,))&amp;""=C106&amp;"")*(INDEX(Rohdaten!$A$2:$GG$9999,,MATCH("end_date",Rohdaten!$1:$1,))&lt;&gt;""))</f>
        <v>#N/A</v>
      </c>
      <c r="F106" s="4" t="str">
        <f>IF(MATCH(B106,$B:$B,0)=ROW(B106),SUM(E106:E107),"")</f>
        <v/>
      </c>
    </row>
    <row r="107" spans="1:6" x14ac:dyDescent="0.25">
      <c r="A107"/>
      <c r="B107" s="7" t="s">
        <v>131</v>
      </c>
      <c r="C107" s="9">
        <v>1</v>
      </c>
      <c r="D107" s="5" t="s">
        <v>50</v>
      </c>
      <c r="E107" s="4" t="e">
        <f>SUMPRODUCT((INDEX(Rohdaten!$A$2:$GG$9999,,MATCH(B107,Rohdaten!$1:$1,))&amp;""=C107&amp;"")*(INDEX(Rohdaten!$A$2:$GG$9999,,MATCH("end_date",Rohdaten!$1:$1,))&lt;&gt;""))</f>
        <v>#N/A</v>
      </c>
      <c r="F107" s="4" t="str">
        <f>IF(MATCH(B107,$B:$B,0)=ROW(B107),SUM(E107:E107),"")</f>
        <v/>
      </c>
    </row>
    <row r="108" spans="1:6" x14ac:dyDescent="0.25">
      <c r="A108" s="12" t="s">
        <v>96</v>
      </c>
      <c r="B108" s="13" t="s">
        <v>119</v>
      </c>
      <c r="C108" s="12"/>
      <c r="D108" s="12"/>
      <c r="E108" s="13"/>
      <c r="F108" s="13"/>
    </row>
    <row r="109" spans="1:6" x14ac:dyDescent="0.25">
      <c r="A109"/>
      <c r="B109" t="s">
        <v>21</v>
      </c>
      <c r="C109" t="b">
        <v>1</v>
      </c>
      <c r="E109" s="4" t="e">
        <f>SUMPRODUCT((INDEX(Rohdaten!$A$2:$GG$9999,,MATCH(B109,Rohdaten!$1:$1,))&amp;""=C109&amp;"")*(Rohdaten!$A$2:$A$9999&lt;&gt;""))</f>
        <v>#N/A</v>
      </c>
      <c r="F109" s="4" t="e">
        <f t="shared" ref="F109:F135" si="5">IF(MATCH(B109,$B:$B,0)=ROW(B109),SUM(E109:E110),"")</f>
        <v>#N/A</v>
      </c>
    </row>
    <row r="110" spans="1:6" x14ac:dyDescent="0.25">
      <c r="A110"/>
      <c r="B110" t="s">
        <v>21</v>
      </c>
      <c r="C110" t="b">
        <v>0</v>
      </c>
      <c r="E110" s="4" t="e">
        <f>SUMPRODUCT((INDEX(Rohdaten!$A$2:$GG$9999,,MATCH(B110,Rohdaten!$1:$1,))&amp;""=C110&amp;"")*(Rohdaten!$A$2:$A$9999&lt;&gt;""))</f>
        <v>#N/A</v>
      </c>
      <c r="F110" s="4" t="str">
        <f t="shared" si="5"/>
        <v/>
      </c>
    </row>
    <row r="111" spans="1:6" x14ac:dyDescent="0.25">
      <c r="A111"/>
      <c r="B111" t="s">
        <v>22</v>
      </c>
      <c r="C111" t="b">
        <v>1</v>
      </c>
      <c r="E111" s="4" t="e">
        <f>SUMPRODUCT((INDEX(Rohdaten!$A$2:$GG$9999,,MATCH(B111,Rohdaten!$1:$1,))&amp;""=C111&amp;"")*(Rohdaten!$A$2:$A$9999&lt;&gt;""))</f>
        <v>#N/A</v>
      </c>
      <c r="F111" s="4" t="e">
        <f t="shared" si="5"/>
        <v>#N/A</v>
      </c>
    </row>
    <row r="112" spans="1:6" x14ac:dyDescent="0.25">
      <c r="A112"/>
      <c r="B112" t="s">
        <v>22</v>
      </c>
      <c r="C112" t="b">
        <v>0</v>
      </c>
      <c r="E112" s="4" t="e">
        <f>SUMPRODUCT((INDEX(Rohdaten!$A$2:$GG$9999,,MATCH(B112,Rohdaten!$1:$1,))&amp;""=C112&amp;"")*(Rohdaten!$A$2:$A$9999&lt;&gt;""))</f>
        <v>#N/A</v>
      </c>
      <c r="F112" s="4" t="str">
        <f t="shared" si="5"/>
        <v/>
      </c>
    </row>
    <row r="113" spans="1:6" x14ac:dyDescent="0.25">
      <c r="A113"/>
      <c r="B113" t="s">
        <v>23</v>
      </c>
      <c r="C113" t="b">
        <v>1</v>
      </c>
      <c r="E113" s="4" t="e">
        <f>SUMPRODUCT((INDEX(Rohdaten!$A$2:$GG$9999,,MATCH(B113,Rohdaten!$1:$1,))&amp;""=C113&amp;"")*(Rohdaten!$A$2:$A$9999&lt;&gt;""))</f>
        <v>#N/A</v>
      </c>
      <c r="F113" s="4" t="e">
        <f t="shared" si="5"/>
        <v>#N/A</v>
      </c>
    </row>
    <row r="114" spans="1:6" x14ac:dyDescent="0.25">
      <c r="A114"/>
      <c r="B114" t="s">
        <v>23</v>
      </c>
      <c r="C114" t="b">
        <v>0</v>
      </c>
      <c r="E114" s="4" t="e">
        <f>SUMPRODUCT((INDEX(Rohdaten!$A$2:$GG$9999,,MATCH(B114,Rohdaten!$1:$1,))&amp;""=C114&amp;"")*(Rohdaten!$A$2:$A$9999&lt;&gt;""))</f>
        <v>#N/A</v>
      </c>
      <c r="F114" s="4" t="str">
        <f t="shared" si="5"/>
        <v/>
      </c>
    </row>
    <row r="115" spans="1:6" x14ac:dyDescent="0.25">
      <c r="A115"/>
      <c r="B115" t="s">
        <v>24</v>
      </c>
      <c r="C115" t="b">
        <v>1</v>
      </c>
      <c r="E115" s="4" t="e">
        <f>SUMPRODUCT((INDEX(Rohdaten!$A$2:$GG$9999,,MATCH(B115,Rohdaten!$1:$1,))&amp;""=C115&amp;"")*(Rohdaten!$A$2:$A$9999&lt;&gt;""))</f>
        <v>#N/A</v>
      </c>
      <c r="F115" s="4" t="e">
        <f t="shared" si="5"/>
        <v>#N/A</v>
      </c>
    </row>
    <row r="116" spans="1:6" x14ac:dyDescent="0.25">
      <c r="A116"/>
      <c r="B116" t="s">
        <v>24</v>
      </c>
      <c r="C116" t="b">
        <v>0</v>
      </c>
      <c r="E116" s="4" t="e">
        <f>SUMPRODUCT((INDEX(Rohdaten!$A$2:$GG$9999,,MATCH(B116,Rohdaten!$1:$1,))&amp;""=C116&amp;"")*(Rohdaten!$A$2:$A$9999&lt;&gt;""))</f>
        <v>#N/A</v>
      </c>
      <c r="F116" s="4" t="str">
        <f t="shared" si="5"/>
        <v/>
      </c>
    </row>
    <row r="117" spans="1:6" x14ac:dyDescent="0.25">
      <c r="A117"/>
      <c r="B117" t="s">
        <v>25</v>
      </c>
      <c r="C117" t="b">
        <v>1</v>
      </c>
      <c r="E117" s="4" t="e">
        <f>SUMPRODUCT((INDEX(Rohdaten!$A$2:$GG$9999,,MATCH(B117,Rohdaten!$1:$1,))&amp;""=C117&amp;"")*(Rohdaten!$A$2:$A$9999&lt;&gt;""))</f>
        <v>#N/A</v>
      </c>
      <c r="F117" s="4" t="e">
        <f t="shared" si="5"/>
        <v>#N/A</v>
      </c>
    </row>
    <row r="118" spans="1:6" x14ac:dyDescent="0.25">
      <c r="A118"/>
      <c r="B118" t="s">
        <v>25</v>
      </c>
      <c r="C118" t="b">
        <v>0</v>
      </c>
      <c r="D118" s="49"/>
      <c r="E118" s="4" t="e">
        <f>SUMPRODUCT((INDEX(Rohdaten!$A$2:$GG$9999,,MATCH(B118,Rohdaten!$1:$1,))&amp;""=C118&amp;"")*(Rohdaten!$A$2:$A$9999&lt;&gt;""))</f>
        <v>#N/A</v>
      </c>
      <c r="F118" s="4" t="str">
        <f t="shared" si="5"/>
        <v/>
      </c>
    </row>
    <row r="119" spans="1:6" x14ac:dyDescent="0.25">
      <c r="A119"/>
      <c r="B119" t="s">
        <v>26</v>
      </c>
      <c r="C119" t="b">
        <v>1</v>
      </c>
      <c r="E119" s="4" t="e">
        <f>SUMPRODUCT((INDEX(Rohdaten!$A$2:$GG$9999,,MATCH(B119,Rohdaten!$1:$1,))&amp;""=C119&amp;"")*(Rohdaten!$A$2:$A$9999&lt;&gt;""))</f>
        <v>#N/A</v>
      </c>
      <c r="F119" s="4" t="e">
        <f t="shared" si="5"/>
        <v>#N/A</v>
      </c>
    </row>
    <row r="120" spans="1:6" x14ac:dyDescent="0.25">
      <c r="A120"/>
      <c r="B120" t="s">
        <v>26</v>
      </c>
      <c r="C120" t="b">
        <v>0</v>
      </c>
      <c r="E120" s="4" t="e">
        <f>SUMPRODUCT((INDEX(Rohdaten!$A$2:$GG$9999,,MATCH(B120,Rohdaten!$1:$1,))&amp;""=C120&amp;"")*(Rohdaten!$A$2:$A$9999&lt;&gt;""))</f>
        <v>#N/A</v>
      </c>
      <c r="F120" s="4" t="str">
        <f t="shared" si="5"/>
        <v/>
      </c>
    </row>
    <row r="121" spans="1:6" x14ac:dyDescent="0.25">
      <c r="A121"/>
      <c r="B121" t="s">
        <v>27</v>
      </c>
      <c r="C121" t="b">
        <v>1</v>
      </c>
      <c r="E121" s="4" t="e">
        <f>SUMPRODUCT((INDEX(Rohdaten!$A$2:$GG$9999,,MATCH(B121,Rohdaten!$1:$1,))&amp;""=C121&amp;"")*(Rohdaten!$A$2:$A$9999&lt;&gt;""))</f>
        <v>#N/A</v>
      </c>
      <c r="F121" s="4" t="e">
        <f t="shared" si="5"/>
        <v>#N/A</v>
      </c>
    </row>
    <row r="122" spans="1:6" x14ac:dyDescent="0.25">
      <c r="A122"/>
      <c r="B122" t="s">
        <v>27</v>
      </c>
      <c r="C122" t="b">
        <v>0</v>
      </c>
      <c r="E122" s="4" t="e">
        <f>SUMPRODUCT((INDEX(Rohdaten!$A$2:$GG$9999,,MATCH(B122,Rohdaten!$1:$1,))&amp;""=C122&amp;"")*(Rohdaten!$A$2:$A$9999&lt;&gt;""))</f>
        <v>#N/A</v>
      </c>
      <c r="F122" s="4" t="str">
        <f t="shared" si="5"/>
        <v/>
      </c>
    </row>
    <row r="123" spans="1:6" x14ac:dyDescent="0.25">
      <c r="A123"/>
      <c r="B123" t="s">
        <v>28</v>
      </c>
      <c r="C123" t="b">
        <v>1</v>
      </c>
      <c r="E123" s="4" t="e">
        <f>SUMPRODUCT((INDEX(Rohdaten!$A$2:$GG$9999,,MATCH(B123,Rohdaten!$1:$1,))&amp;""=C123&amp;"")*(Rohdaten!$A$2:$A$9999&lt;&gt;""))</f>
        <v>#N/A</v>
      </c>
      <c r="F123" s="4" t="e">
        <f t="shared" si="5"/>
        <v>#N/A</v>
      </c>
    </row>
    <row r="124" spans="1:6" x14ac:dyDescent="0.25">
      <c r="A124"/>
      <c r="B124" t="s">
        <v>28</v>
      </c>
      <c r="C124" t="b">
        <v>0</v>
      </c>
      <c r="E124" s="4" t="e">
        <f>SUMPRODUCT((INDEX(Rohdaten!$A$2:$GG$9999,,MATCH(B124,Rohdaten!$1:$1,))&amp;""=C124&amp;"")*(Rohdaten!$A$2:$A$9999&lt;&gt;""))</f>
        <v>#N/A</v>
      </c>
      <c r="F124" s="4" t="str">
        <f t="shared" si="5"/>
        <v/>
      </c>
    </row>
    <row r="125" spans="1:6" x14ac:dyDescent="0.25">
      <c r="A125"/>
      <c r="B125" t="s">
        <v>29</v>
      </c>
      <c r="C125" t="b">
        <v>1</v>
      </c>
      <c r="E125" s="4" t="e">
        <f>SUMPRODUCT((INDEX(Rohdaten!$A$2:$GG$9999,,MATCH(B125,Rohdaten!$1:$1,))&amp;""=C125&amp;"")*(Rohdaten!$A$2:$A$9999&lt;&gt;""))</f>
        <v>#N/A</v>
      </c>
      <c r="F125" s="4" t="e">
        <f t="shared" si="5"/>
        <v>#N/A</v>
      </c>
    </row>
    <row r="126" spans="1:6" x14ac:dyDescent="0.25">
      <c r="A126"/>
      <c r="B126" t="s">
        <v>29</v>
      </c>
      <c r="C126" t="b">
        <v>0</v>
      </c>
      <c r="E126" s="4" t="e">
        <f>SUMPRODUCT((INDEX(Rohdaten!$A$2:$GG$9999,,MATCH(B126,Rohdaten!$1:$1,))&amp;""=C126&amp;"")*(Rohdaten!$A$2:$A$9999&lt;&gt;""))</f>
        <v>#N/A</v>
      </c>
      <c r="F126" s="4" t="str">
        <f t="shared" si="5"/>
        <v/>
      </c>
    </row>
    <row r="127" spans="1:6" x14ac:dyDescent="0.25">
      <c r="A127"/>
      <c r="B127" t="s">
        <v>30</v>
      </c>
      <c r="C127" t="b">
        <v>1</v>
      </c>
      <c r="E127" s="4" t="e">
        <f>SUMPRODUCT((INDEX(Rohdaten!$A$2:$GG$9999,,MATCH(B127,Rohdaten!$1:$1,))&amp;""=C127&amp;"")*(Rohdaten!$A$2:$A$9999&lt;&gt;""))</f>
        <v>#N/A</v>
      </c>
      <c r="F127" s="4" t="e">
        <f t="shared" si="5"/>
        <v>#N/A</v>
      </c>
    </row>
    <row r="128" spans="1:6" x14ac:dyDescent="0.25">
      <c r="A128"/>
      <c r="B128" t="s">
        <v>30</v>
      </c>
      <c r="C128" t="b">
        <v>0</v>
      </c>
      <c r="E128" s="4" t="e">
        <f>SUMPRODUCT((INDEX(Rohdaten!$A$2:$GG$9999,,MATCH(B128,Rohdaten!$1:$1,))&amp;""=C128&amp;"")*(Rohdaten!$A$2:$A$9999&lt;&gt;""))</f>
        <v>#N/A</v>
      </c>
      <c r="F128" s="4" t="str">
        <f t="shared" si="5"/>
        <v/>
      </c>
    </row>
    <row r="129" spans="1:8" x14ac:dyDescent="0.25">
      <c r="A129"/>
      <c r="B129" t="s">
        <v>31</v>
      </c>
      <c r="C129" t="b">
        <v>1</v>
      </c>
      <c r="E129" s="4" t="e">
        <f>SUMPRODUCT((INDEX(Rohdaten!$A$2:$GG$9999,,MATCH(B129,Rohdaten!$1:$1,))&amp;""=C129&amp;"")*(Rohdaten!$A$2:$A$9999&lt;&gt;""))</f>
        <v>#N/A</v>
      </c>
      <c r="F129" s="4" t="e">
        <f t="shared" si="5"/>
        <v>#N/A</v>
      </c>
    </row>
    <row r="130" spans="1:8" x14ac:dyDescent="0.25">
      <c r="A130"/>
      <c r="B130" t="s">
        <v>31</v>
      </c>
      <c r="C130" t="b">
        <v>0</v>
      </c>
      <c r="E130" s="4" t="e">
        <f>SUMPRODUCT((INDEX(Rohdaten!$A$2:$GG$9999,,MATCH(B130,Rohdaten!$1:$1,))&amp;""=C130&amp;"")*(Rohdaten!$A$2:$A$9999&lt;&gt;""))</f>
        <v>#N/A</v>
      </c>
      <c r="F130" s="4" t="str">
        <f t="shared" si="5"/>
        <v/>
      </c>
    </row>
    <row r="131" spans="1:8" x14ac:dyDescent="0.25">
      <c r="A131"/>
      <c r="B131" t="s">
        <v>32</v>
      </c>
      <c r="C131" t="b">
        <v>1</v>
      </c>
      <c r="E131" s="4" t="e">
        <f>SUMPRODUCT((INDEX(Rohdaten!$A$2:$GG$9999,,MATCH(B131,Rohdaten!$1:$1,))&amp;""=C131&amp;"")*(Rohdaten!$A$2:$A$9999&lt;&gt;""))</f>
        <v>#N/A</v>
      </c>
      <c r="F131" s="4" t="e">
        <f t="shared" si="5"/>
        <v>#N/A</v>
      </c>
    </row>
    <row r="132" spans="1:8" x14ac:dyDescent="0.25">
      <c r="A132"/>
      <c r="B132" t="s">
        <v>32</v>
      </c>
      <c r="C132" t="b">
        <v>0</v>
      </c>
      <c r="E132" s="4" t="e">
        <f>SUMPRODUCT((INDEX(Rohdaten!$A$2:$GG$9999,,MATCH(B132,Rohdaten!$1:$1,))&amp;""=C132&amp;"")*(Rohdaten!$A$2:$A$9999&lt;&gt;""))</f>
        <v>#N/A</v>
      </c>
      <c r="F132" s="4" t="str">
        <f t="shared" si="5"/>
        <v/>
      </c>
    </row>
    <row r="133" spans="1:8" x14ac:dyDescent="0.25">
      <c r="A133"/>
      <c r="B133" t="s">
        <v>33</v>
      </c>
      <c r="C133" t="b">
        <v>1</v>
      </c>
      <c r="E133" s="4" t="e">
        <f>SUMPRODUCT((INDEX(Rohdaten!$A$2:$GG$9999,,MATCH(B133,Rohdaten!$1:$1,))&amp;""=C133&amp;"")*(Rohdaten!$A$2:$A$9999&lt;&gt;""))</f>
        <v>#N/A</v>
      </c>
      <c r="F133" s="4" t="e">
        <f t="shared" si="5"/>
        <v>#N/A</v>
      </c>
    </row>
    <row r="134" spans="1:8" x14ac:dyDescent="0.25">
      <c r="A134"/>
      <c r="B134" t="s">
        <v>33</v>
      </c>
      <c r="C134" t="b">
        <v>0</v>
      </c>
      <c r="E134" s="4" t="e">
        <f>SUMPRODUCT((INDEX(Rohdaten!$A$2:$GG$9999,,MATCH(B134,Rohdaten!$1:$1,))&amp;""=C134&amp;"")*(Rohdaten!$A$2:$A$9999&lt;&gt;""))</f>
        <v>#N/A</v>
      </c>
      <c r="F134" s="4" t="str">
        <f t="shared" si="5"/>
        <v/>
      </c>
    </row>
    <row r="135" spans="1:8" x14ac:dyDescent="0.25">
      <c r="A135"/>
      <c r="B135" t="s">
        <v>34</v>
      </c>
      <c r="C135" t="b">
        <v>1</v>
      </c>
      <c r="E135" s="4" t="e">
        <f>SUMPRODUCT((INDEX(Rohdaten!$A$2:$GG$9999,,MATCH(B135,Rohdaten!$1:$1,))&amp;""=C135&amp;"")*(Rohdaten!$A$2:$A$9999&lt;&gt;""))</f>
        <v>#N/A</v>
      </c>
      <c r="F135" s="4" t="e">
        <f t="shared" si="5"/>
        <v>#N/A</v>
      </c>
    </row>
    <row r="136" spans="1:8" x14ac:dyDescent="0.25">
      <c r="A136"/>
      <c r="B136" t="s">
        <v>34</v>
      </c>
      <c r="C136" t="b">
        <v>0</v>
      </c>
      <c r="E136" s="4" t="e">
        <f>SUMPRODUCT((INDEX(Rohdaten!$A$2:$GG$9999,,MATCH(B136,Rohdaten!$1:$1,))&amp;""=C136&amp;"")*(Rohdaten!$A$2:$A$9999&lt;&gt;""))</f>
        <v>#N/A</v>
      </c>
      <c r="F136" s="4" t="str">
        <f t="shared" ref="F136" si="6">IF(MATCH(B136,$B:$B,0)=ROW(B136),SUM(E136:E137),"")</f>
        <v/>
      </c>
    </row>
    <row r="137" spans="1:8" x14ac:dyDescent="0.25">
      <c r="A137"/>
      <c r="B137" s="17" t="s">
        <v>35</v>
      </c>
      <c r="C137" s="24" t="b">
        <v>1</v>
      </c>
      <c r="D137" s="24"/>
      <c r="E137" s="4" t="e">
        <f>SUMPRODUCT((INDEX(Rohdaten!$A$2:$GG$9999,,MATCH($B137,Rohdaten!$1:$1,))&amp;""=$C137&amp;"")*(Rohdaten!$A$2:$A$9999&lt;&gt;""))</f>
        <v>#N/A</v>
      </c>
      <c r="F137" s="4" t="e">
        <f>IF(MATCH(B137,$B:$B,0)=ROW(B137),SUM(E137:E139),"")</f>
        <v>#N/A</v>
      </c>
      <c r="G137" s="38"/>
      <c r="H137" s="4"/>
    </row>
    <row r="138" spans="1:8" x14ac:dyDescent="0.25">
      <c r="A138"/>
      <c r="B138" s="17" t="s">
        <v>35</v>
      </c>
      <c r="C138" s="24" t="b">
        <v>0</v>
      </c>
      <c r="D138" s="24"/>
      <c r="E138" s="4" t="e">
        <f>SUMPRODUCT((INDEX(Rohdaten!$A$2:$GG$9999,,MATCH($B138,Rohdaten!$1:$1,))&amp;""=$C138&amp;"")*(Rohdaten!$A$2:$A$9999&lt;&gt;""))</f>
        <v>#N/A</v>
      </c>
      <c r="F138" s="4" t="str">
        <f t="shared" ref="F138:F148" si="7">IF(MATCH(B138,$B:$B,0)=ROW(B138),SUM(E138:E140),"")</f>
        <v/>
      </c>
      <c r="G138" s="38"/>
      <c r="H138" s="4"/>
    </row>
    <row r="139" spans="1:8" x14ac:dyDescent="0.25">
      <c r="A139"/>
      <c r="B139" s="17" t="s">
        <v>35</v>
      </c>
      <c r="C139" s="24"/>
      <c r="D139" s="24" t="s">
        <v>48</v>
      </c>
      <c r="E139" s="4" t="e">
        <f>SUMPRODUCT((INDEX(Rohdaten!$A$2:$GG$9999,,MATCH($B139,Rohdaten!$1:$1,))&amp;""=$C139&amp;"")*(Rohdaten!$A$2:$A$9999&lt;&gt;""))</f>
        <v>#N/A</v>
      </c>
      <c r="F139" s="4" t="str">
        <f t="shared" si="7"/>
        <v/>
      </c>
      <c r="G139" s="38"/>
      <c r="H139" s="4"/>
    </row>
    <row r="140" spans="1:8" x14ac:dyDescent="0.25">
      <c r="A140"/>
      <c r="B140" s="17" t="s">
        <v>36</v>
      </c>
      <c r="C140" s="24" t="b">
        <v>1</v>
      </c>
      <c r="D140" s="24"/>
      <c r="E140" s="4" t="e">
        <f>SUMPRODUCT((INDEX(Rohdaten!$A$2:$GG$9999,,MATCH($B140,Rohdaten!$1:$1,))&amp;""=$C140&amp;"")*(Rohdaten!$A$2:$A$9999&lt;&gt;""))</f>
        <v>#N/A</v>
      </c>
      <c r="F140" s="4" t="e">
        <f t="shared" si="7"/>
        <v>#N/A</v>
      </c>
      <c r="G140" s="38"/>
      <c r="H140" s="4"/>
    </row>
    <row r="141" spans="1:8" x14ac:dyDescent="0.25">
      <c r="A141"/>
      <c r="B141" s="17" t="s">
        <v>36</v>
      </c>
      <c r="C141" s="24" t="b">
        <v>0</v>
      </c>
      <c r="D141" s="24"/>
      <c r="E141" s="4" t="e">
        <f>SUMPRODUCT((INDEX(Rohdaten!$A$2:$GG$9999,,MATCH($B141,Rohdaten!$1:$1,))&amp;""=$C141&amp;"")*(Rohdaten!$A$2:$A$9999&lt;&gt;""))</f>
        <v>#N/A</v>
      </c>
      <c r="F141" s="4" t="str">
        <f t="shared" si="7"/>
        <v/>
      </c>
      <c r="G141" s="38"/>
      <c r="H141" s="4"/>
    </row>
    <row r="142" spans="1:8" x14ac:dyDescent="0.25">
      <c r="A142"/>
      <c r="B142" s="17" t="s">
        <v>36</v>
      </c>
      <c r="C142" s="24"/>
      <c r="D142" s="24" t="s">
        <v>48</v>
      </c>
      <c r="E142" s="4" t="e">
        <f>SUMPRODUCT((INDEX(Rohdaten!$A$2:$GG$9999,,MATCH($B142,Rohdaten!$1:$1,))&amp;""=$C142&amp;"")*(Rohdaten!$A$2:$A$9999&lt;&gt;""))</f>
        <v>#N/A</v>
      </c>
      <c r="F142" s="4" t="str">
        <f t="shared" si="7"/>
        <v/>
      </c>
      <c r="G142" s="38"/>
      <c r="H142" s="4"/>
    </row>
    <row r="143" spans="1:8" x14ac:dyDescent="0.25">
      <c r="A143"/>
      <c r="B143" s="17" t="s">
        <v>37</v>
      </c>
      <c r="C143" s="24" t="b">
        <v>1</v>
      </c>
      <c r="D143" s="24"/>
      <c r="E143" s="4" t="e">
        <f>SUMPRODUCT((INDEX(Rohdaten!$A$2:$GG$9999,,MATCH($B143,Rohdaten!$1:$1,))&amp;""=$C143&amp;"")*(Rohdaten!$A$2:$A$9999&lt;&gt;""))</f>
        <v>#N/A</v>
      </c>
      <c r="F143" s="4" t="e">
        <f t="shared" si="7"/>
        <v>#N/A</v>
      </c>
      <c r="G143" s="38"/>
      <c r="H143" s="4"/>
    </row>
    <row r="144" spans="1:8" x14ac:dyDescent="0.25">
      <c r="A144"/>
      <c r="B144" s="17" t="s">
        <v>37</v>
      </c>
      <c r="C144" s="24" t="b">
        <v>0</v>
      </c>
      <c r="D144" s="24"/>
      <c r="E144" s="4" t="e">
        <f>SUMPRODUCT((INDEX(Rohdaten!$A$2:$GG$9999,,MATCH($B144,Rohdaten!$1:$1,))&amp;""=$C144&amp;"")*(Rohdaten!$A$2:$A$9999&lt;&gt;""))</f>
        <v>#N/A</v>
      </c>
      <c r="F144" s="4" t="str">
        <f t="shared" si="7"/>
        <v/>
      </c>
      <c r="G144" s="38"/>
      <c r="H144" s="4"/>
    </row>
    <row r="145" spans="1:8" x14ac:dyDescent="0.25">
      <c r="A145"/>
      <c r="B145" s="17" t="s">
        <v>37</v>
      </c>
      <c r="C145" s="24"/>
      <c r="D145" s="24" t="s">
        <v>48</v>
      </c>
      <c r="E145" s="4" t="e">
        <f>SUMPRODUCT((INDEX(Rohdaten!$A$2:$GG$9999,,MATCH($B145,Rohdaten!$1:$1,))&amp;""=$C145&amp;"")*(Rohdaten!$A$2:$A$9999&lt;&gt;""))</f>
        <v>#N/A</v>
      </c>
      <c r="F145" s="4" t="str">
        <f t="shared" si="7"/>
        <v/>
      </c>
      <c r="G145" s="38"/>
      <c r="H145" s="4"/>
    </row>
    <row r="146" spans="1:8" x14ac:dyDescent="0.25">
      <c r="A146"/>
      <c r="B146" s="17" t="s">
        <v>38</v>
      </c>
      <c r="C146" s="24" t="b">
        <v>1</v>
      </c>
      <c r="D146" s="24"/>
      <c r="E146" s="4" t="e">
        <f>SUMPRODUCT((INDEX(Rohdaten!$A$2:$GG$9999,,MATCH($B146,Rohdaten!$1:$1,))&amp;""=$C146&amp;"")*(Rohdaten!$A$2:$A$9999&lt;&gt;""))</f>
        <v>#N/A</v>
      </c>
      <c r="F146" s="4" t="e">
        <f t="shared" si="7"/>
        <v>#N/A</v>
      </c>
      <c r="G146" s="38"/>
      <c r="H146" s="4"/>
    </row>
    <row r="147" spans="1:8" x14ac:dyDescent="0.25">
      <c r="A147"/>
      <c r="B147" s="17" t="s">
        <v>38</v>
      </c>
      <c r="C147" s="24" t="b">
        <v>0</v>
      </c>
      <c r="D147" s="24"/>
      <c r="E147" s="4" t="e">
        <f>SUMPRODUCT((INDEX(Rohdaten!$A$2:$GG$9999,,MATCH($B147,Rohdaten!$1:$1,))&amp;""=$C147&amp;"")*(Rohdaten!$A$2:$A$9999&lt;&gt;""))</f>
        <v>#N/A</v>
      </c>
      <c r="F147" s="4" t="str">
        <f t="shared" si="7"/>
        <v/>
      </c>
      <c r="G147" s="38"/>
      <c r="H147" s="4"/>
    </row>
    <row r="148" spans="1:8" x14ac:dyDescent="0.25">
      <c r="A148"/>
      <c r="B148" s="17" t="s">
        <v>38</v>
      </c>
      <c r="C148" s="24"/>
      <c r="D148" s="24" t="s">
        <v>48</v>
      </c>
      <c r="E148" s="4" t="e">
        <f>SUMPRODUCT((INDEX(Rohdaten!$A$2:$GG$9999,,MATCH($B148,Rohdaten!$1:$1,))&amp;""=$C148&amp;"")*(Rohdaten!$A$2:$A$9999&lt;&gt;""))</f>
        <v>#N/A</v>
      </c>
      <c r="F148" s="4" t="str">
        <f t="shared" si="7"/>
        <v/>
      </c>
      <c r="G148" s="38"/>
      <c r="H148" s="4"/>
    </row>
    <row r="149" spans="1:8" x14ac:dyDescent="0.25">
      <c r="A149" t="s">
        <v>152</v>
      </c>
      <c r="B149" t="s">
        <v>39</v>
      </c>
      <c r="C149" s="24" t="b">
        <v>1</v>
      </c>
      <c r="D149" s="24"/>
      <c r="E149" s="4" t="e">
        <f>SUMPRODUCT((INDEX(Rohdaten!$A$2:$GG$9999,,MATCH(B149,Rohdaten!$1:$1,))&amp;""=C149&amp;"")*(INDEX(Rohdaten!$A$2:$GG$9999,,MATCH("end_date",Rohdaten!$1:$1,))&lt;&gt;""))</f>
        <v>#N/A</v>
      </c>
      <c r="F149" s="4" t="e">
        <f>IF(MATCH(B149,$B:$B,0)=ROW(B149),SUM(E149:E151),"")</f>
        <v>#N/A</v>
      </c>
    </row>
    <row r="150" spans="1:8" x14ac:dyDescent="0.25">
      <c r="A150"/>
      <c r="B150" t="s">
        <v>39</v>
      </c>
      <c r="C150" s="24" t="b">
        <v>0</v>
      </c>
      <c r="D150" s="24"/>
      <c r="E150" s="4" t="e">
        <f>SUMPRODUCT((INDEX(Rohdaten!$A$2:$GG$9999,,MATCH(B150,Rohdaten!$1:$1,))&amp;""=C150&amp;"")*(INDEX(Rohdaten!$A$2:$GG$9999,,MATCH("end_date",Rohdaten!$1:$1,))&lt;&gt;""))</f>
        <v>#N/A</v>
      </c>
      <c r="F150" s="4"/>
    </row>
    <row r="151" spans="1:8" x14ac:dyDescent="0.25">
      <c r="A151"/>
      <c r="B151" t="s">
        <v>39</v>
      </c>
      <c r="D151" t="s">
        <v>48</v>
      </c>
      <c r="E151" s="4" t="e">
        <f>SUMPRODUCT((INDEX(Rohdaten!$A$2:$GG$9999,,MATCH(B151,Rohdaten!$1:$1,))&amp;""=C151&amp;"")*(INDEX(Rohdaten!$A$2:$GG$9999,,MATCH("end_date",Rohdaten!$1:$1,))&lt;&gt;""))</f>
        <v>#N/A</v>
      </c>
      <c r="F151" s="4"/>
    </row>
    <row r="152" spans="1:8" x14ac:dyDescent="0.25">
      <c r="A152" t="s">
        <v>153</v>
      </c>
      <c r="B152" t="s">
        <v>40</v>
      </c>
      <c r="C152" t="b">
        <v>1</v>
      </c>
      <c r="E152" s="4" t="e">
        <f>SUMPRODUCT((INDEX(Rohdaten!$A$2:$GG$9999,,MATCH(B152,Rohdaten!$1:$1,))&amp;""=C152&amp;"")*(INDEX(Rohdaten!$A$2:$GG$9999,,MATCH("end_date",Rohdaten!$1:$1,))&lt;&gt;""))</f>
        <v>#N/A</v>
      </c>
      <c r="F152" s="4" t="e">
        <f>IF(MATCH(B152,$B:$B,0)=ROW(B152),SUM(E152:E154),"")</f>
        <v>#N/A</v>
      </c>
    </row>
    <row r="153" spans="1:8" x14ac:dyDescent="0.25">
      <c r="A153"/>
      <c r="B153" t="s">
        <v>40</v>
      </c>
      <c r="C153" t="b">
        <v>0</v>
      </c>
      <c r="E153" s="4" t="e">
        <f>SUMPRODUCT((INDEX(Rohdaten!$A$2:$GG$9999,,MATCH(B153,Rohdaten!$1:$1,))&amp;""=C153&amp;"")*(INDEX(Rohdaten!$A$2:$GG$9999,,MATCH("end_date",Rohdaten!$1:$1,))&lt;&gt;""))</f>
        <v>#N/A</v>
      </c>
      <c r="F153" s="4"/>
    </row>
    <row r="154" spans="1:8" x14ac:dyDescent="0.25">
      <c r="A154"/>
      <c r="B154" t="s">
        <v>40</v>
      </c>
      <c r="D154" t="s">
        <v>48</v>
      </c>
      <c r="E154" s="4" t="e">
        <f>SUMPRODUCT((INDEX(Rohdaten!$A$2:$GG$9999,,MATCH(B154,Rohdaten!$1:$1,))&amp;""=C154&amp;"")*(INDEX(Rohdaten!$A$2:$GG$9999,,MATCH("end_date",Rohdaten!$1:$1,))&lt;&gt;""))</f>
        <v>#N/A</v>
      </c>
      <c r="F154" s="4"/>
    </row>
    <row r="155" spans="1:8" x14ac:dyDescent="0.25">
      <c r="A155" t="s">
        <v>155</v>
      </c>
      <c r="B155" t="s">
        <v>41</v>
      </c>
      <c r="C155" t="b">
        <v>1</v>
      </c>
      <c r="E155" s="4" t="e">
        <f>SUMPRODUCT((INDEX(Rohdaten!$A$2:$GG$9999,,MATCH(B155,Rohdaten!$1:$1,))&amp;""=C155&amp;"")*(INDEX(Rohdaten!$A$2:$GG$9999,,MATCH("end_date",Rohdaten!$1:$1,))&lt;&gt;""))</f>
        <v>#N/A</v>
      </c>
      <c r="F155" s="4" t="e">
        <f>IF(MATCH(B155,$B:$B,0)=ROW(B155),SUM(E155:E157),"")</f>
        <v>#N/A</v>
      </c>
    </row>
    <row r="156" spans="1:8" x14ac:dyDescent="0.25">
      <c r="A156"/>
      <c r="B156" t="s">
        <v>41</v>
      </c>
      <c r="C156" t="b">
        <v>0</v>
      </c>
      <c r="E156" s="4" t="e">
        <f>SUMPRODUCT((INDEX(Rohdaten!$A$2:$GG$9999,,MATCH(B156,Rohdaten!$1:$1,))&amp;""=C156&amp;"")*(INDEX(Rohdaten!$A$2:$GG$9999,,MATCH("end_date",Rohdaten!$1:$1,))&lt;&gt;""))</f>
        <v>#N/A</v>
      </c>
      <c r="F156" s="4"/>
    </row>
    <row r="157" spans="1:8" x14ac:dyDescent="0.25">
      <c r="A157"/>
      <c r="B157" t="s">
        <v>41</v>
      </c>
      <c r="D157" t="s">
        <v>48</v>
      </c>
      <c r="E157" s="4" t="e">
        <f>SUMPRODUCT((INDEX(Rohdaten!$A$2:$GG$9999,,MATCH(B157,Rohdaten!$1:$1,))&amp;""=C157&amp;"")*(INDEX(Rohdaten!$A$2:$GG$9999,,MATCH("end_date",Rohdaten!$1:$1,))&lt;&gt;""))</f>
        <v>#N/A</v>
      </c>
      <c r="F157" s="4"/>
    </row>
    <row r="158" spans="1:8" x14ac:dyDescent="0.25">
      <c r="A158" t="s">
        <v>154</v>
      </c>
      <c r="B158" t="s">
        <v>42</v>
      </c>
      <c r="C158" t="b">
        <v>1</v>
      </c>
      <c r="E158" s="4" t="e">
        <f>SUMPRODUCT((INDEX(Rohdaten!$A$2:$GG$9999,,MATCH(B158,Rohdaten!$1:$1,))&amp;""=C158&amp;"")*(INDEX(Rohdaten!$A$2:$GG$9999,,MATCH("end_date",Rohdaten!$1:$1,))&lt;&gt;""))</f>
        <v>#N/A</v>
      </c>
      <c r="F158" s="4" t="e">
        <f>IF(MATCH(B158,$B:$B,0)=ROW(B158),SUM(E158:E160),"")</f>
        <v>#N/A</v>
      </c>
    </row>
    <row r="159" spans="1:8" x14ac:dyDescent="0.25">
      <c r="A159"/>
      <c r="B159" t="s">
        <v>42</v>
      </c>
      <c r="C159" t="b">
        <v>0</v>
      </c>
      <c r="E159" s="4" t="e">
        <f>SUMPRODUCT((INDEX(Rohdaten!$A$2:$GG$9999,,MATCH(B159,Rohdaten!$1:$1,))&amp;""=C159&amp;"")*(INDEX(Rohdaten!$A$2:$GG$9999,,MATCH("end_date",Rohdaten!$1:$1,))&lt;&gt;""))</f>
        <v>#N/A</v>
      </c>
      <c r="F159" s="4"/>
    </row>
    <row r="160" spans="1:8" x14ac:dyDescent="0.25">
      <c r="A160"/>
      <c r="B160" t="s">
        <v>42</v>
      </c>
      <c r="D160" t="s">
        <v>48</v>
      </c>
      <c r="E160" s="4" t="e">
        <f>SUMPRODUCT((INDEX(Rohdaten!$A$2:$GG$9999,,MATCH(B160,Rohdaten!$1:$1,))&amp;""=C160&amp;"")*(INDEX(Rohdaten!$A$2:$GG$9999,,MATCH("end_date",Rohdaten!$1:$1,))&lt;&gt;""))</f>
        <v>#N/A</v>
      </c>
      <c r="F160" s="4"/>
    </row>
    <row r="161" spans="1:6" x14ac:dyDescent="0.25">
      <c r="A161" t="s">
        <v>156</v>
      </c>
      <c r="B161" t="s">
        <v>43</v>
      </c>
      <c r="C161" t="b">
        <v>1</v>
      </c>
      <c r="E161" s="4" t="e">
        <f>SUMPRODUCT((INDEX(Rohdaten!$A$2:$GG$9999,,MATCH(B161,Rohdaten!$1:$1,))&amp;""=C161&amp;"")*(INDEX(Rohdaten!$A$2:$GG$9999,,MATCH("end_date",Rohdaten!$1:$1,))&lt;&gt;""))</f>
        <v>#N/A</v>
      </c>
      <c r="F161" s="4" t="e">
        <f>IF(MATCH(B161,$B:$B,0)=ROW(B161),SUM(E161:E163),"")</f>
        <v>#N/A</v>
      </c>
    </row>
    <row r="162" spans="1:6" x14ac:dyDescent="0.25">
      <c r="A162"/>
      <c r="B162" t="s">
        <v>43</v>
      </c>
      <c r="C162" t="b">
        <v>0</v>
      </c>
      <c r="E162" s="4" t="e">
        <f>SUMPRODUCT((INDEX(Rohdaten!$A$2:$GG$9999,,MATCH(B162,Rohdaten!$1:$1,))&amp;""=C162&amp;"")*(INDEX(Rohdaten!$A$2:$GG$9999,,MATCH("end_date",Rohdaten!$1:$1,))&lt;&gt;""))</f>
        <v>#N/A</v>
      </c>
    </row>
    <row r="163" spans="1:6" x14ac:dyDescent="0.25">
      <c r="A163"/>
      <c r="B163" t="s">
        <v>43</v>
      </c>
      <c r="E163" s="4" t="e">
        <f>SUMPRODUCT((INDEX(Rohdaten!$A$2:$GG$9999,,MATCH(B163,Rohdaten!$1:$1,))&amp;""=C163&amp;"")*(INDEX(Rohdaten!$A$2:$GG$9999,,MATCH("end_date",Rohdaten!$1:$1,))&lt;&gt;""))</f>
        <v>#N/A</v>
      </c>
    </row>
    <row r="164" spans="1:6" x14ac:dyDescent="0.25">
      <c r="A164"/>
    </row>
    <row r="166" spans="1:6" ht="45" x14ac:dyDescent="0.25">
      <c r="B166" s="49" t="s">
        <v>147</v>
      </c>
    </row>
    <row r="168" spans="1:6" x14ac:dyDescent="0.25">
      <c r="B168" s="49" t="s">
        <v>149</v>
      </c>
    </row>
    <row r="170" spans="1:6" x14ac:dyDescent="0.25">
      <c r="B170" s="49" t="s">
        <v>148</v>
      </c>
    </row>
    <row r="172" spans="1:6" x14ac:dyDescent="0.25">
      <c r="B172" s="49" t="s">
        <v>150</v>
      </c>
    </row>
    <row r="174" spans="1:6" ht="60" x14ac:dyDescent="0.25">
      <c r="B174" s="49" t="s">
        <v>151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56"/>
  <sheetViews>
    <sheetView zoomScaleNormal="100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30.7109375" style="33" customWidth="1"/>
    <col min="2" max="2" width="26.28515625" style="2" customWidth="1"/>
    <col min="3" max="3" width="39.5703125" bestFit="1" customWidth="1"/>
    <col min="4" max="4" width="7.5703125" bestFit="1" customWidth="1"/>
    <col min="5" max="5" width="41.28515625" customWidth="1"/>
    <col min="7" max="7" width="8" bestFit="1" customWidth="1"/>
    <col min="8" max="8" width="53.28515625" bestFit="1" customWidth="1"/>
  </cols>
  <sheetData>
    <row r="1" spans="1:8" s="1" customFormat="1" x14ac:dyDescent="0.25">
      <c r="A1" s="31" t="s">
        <v>135</v>
      </c>
      <c r="B1" s="30" t="s">
        <v>134</v>
      </c>
      <c r="C1" s="10" t="s">
        <v>52</v>
      </c>
      <c r="D1" s="10" t="s">
        <v>53</v>
      </c>
      <c r="E1" s="10" t="s">
        <v>54</v>
      </c>
      <c r="F1" s="10" t="s">
        <v>51</v>
      </c>
      <c r="G1" s="10" t="s">
        <v>55</v>
      </c>
      <c r="H1" s="10" t="s">
        <v>137</v>
      </c>
    </row>
    <row r="2" spans="1:8" s="1" customFormat="1" x14ac:dyDescent="0.25">
      <c r="A2" s="32" t="s">
        <v>101</v>
      </c>
      <c r="B2" s="15"/>
      <c r="C2" s="13" t="s">
        <v>118</v>
      </c>
      <c r="D2" s="16"/>
      <c r="E2" s="16"/>
      <c r="F2" s="16"/>
      <c r="G2" s="16"/>
      <c r="H2" s="16"/>
    </row>
    <row r="3" spans="1:8" x14ac:dyDescent="0.25">
      <c r="A3" s="28" t="s">
        <v>161</v>
      </c>
      <c r="B3" s="26" t="s">
        <v>162</v>
      </c>
      <c r="C3" s="27" t="s">
        <v>160</v>
      </c>
      <c r="D3" s="25"/>
      <c r="E3" s="26" t="s">
        <v>48</v>
      </c>
      <c r="F3" s="4" t="e">
        <f>SUMPRODUCT((INDEX(Rohdaten!$A$2:$GG$9999,,MATCH(C3,Rohdaten!$1:$1,))&amp;""=D3&amp;"")*(Rohdaten!$A$2:$A$9999&lt;&gt;""))</f>
        <v>#N/A</v>
      </c>
      <c r="G3" s="4" t="e">
        <f>IF(MATCH(C3,$C:$C,0)=ROW(C3),SUM(F3:F5),"")</f>
        <v>#N/A</v>
      </c>
    </row>
    <row r="4" spans="1:8" x14ac:dyDescent="0.25">
      <c r="C4" t="s">
        <v>160</v>
      </c>
      <c r="D4" s="3">
        <v>0</v>
      </c>
      <c r="E4" s="2" t="s">
        <v>170</v>
      </c>
      <c r="F4" s="4" t="e">
        <f>SUMPRODUCT((INDEX(Rohdaten!$A$2:$GG$9999,,MATCH(C4,Rohdaten!$1:$1,))&amp;""=D4&amp;"")*(Rohdaten!$A$2:$A$9999&lt;&gt;""))</f>
        <v>#N/A</v>
      </c>
      <c r="G4" s="4" t="str">
        <f>IF(MATCH(C4,$C:$C,0)=ROW(C4),SUM(F4:F6),"")</f>
        <v/>
      </c>
    </row>
    <row r="5" spans="1:8" x14ac:dyDescent="0.25">
      <c r="C5" t="s">
        <v>160</v>
      </c>
      <c r="D5" s="3">
        <v>1</v>
      </c>
      <c r="E5" s="2" t="s">
        <v>171</v>
      </c>
      <c r="F5" s="4" t="e">
        <f>SUMPRODUCT((INDEX(Rohdaten!$A$2:$GG$9999,,MATCH(C5,Rohdaten!$1:$1,))&amp;""=D5&amp;"")*(Rohdaten!$A$2:$A$9999&lt;&gt;""))</f>
        <v>#N/A</v>
      </c>
      <c r="G5" s="4" t="str">
        <f>IF(MATCH(C5,$C:$C,0)=ROW(C5),SUM(F5:F7),"")</f>
        <v/>
      </c>
    </row>
    <row r="6" spans="1:8" x14ac:dyDescent="0.25">
      <c r="A6" s="28"/>
      <c r="B6" s="28" t="s">
        <v>164</v>
      </c>
      <c r="C6" s="27" t="s">
        <v>163</v>
      </c>
      <c r="D6" s="25"/>
      <c r="E6" s="26" t="s">
        <v>48</v>
      </c>
      <c r="F6" s="4" t="e">
        <f>SUMPRODUCT((INDEX(Rohdaten!$A$2:$GG$9999,,MATCH(C6,Rohdaten!$1:$1,))&amp;""=D6&amp;"")*(Rohdaten!$A$2:$A$9999&lt;&gt;""))</f>
        <v>#N/A</v>
      </c>
      <c r="G6" s="4" t="e">
        <f>IF(MATCH(C6,$C:$C,0)=ROW(C6),SUM(F6:F28),"")</f>
        <v>#N/A</v>
      </c>
    </row>
    <row r="7" spans="1:8" x14ac:dyDescent="0.25">
      <c r="C7" t="s">
        <v>163</v>
      </c>
      <c r="D7">
        <v>1</v>
      </c>
      <c r="E7" t="s">
        <v>165</v>
      </c>
      <c r="F7" s="4" t="e">
        <f>SUMPRODUCT((INDEX(Rohdaten!$A$2:$GG$9999,,MATCH(C7,Rohdaten!$1:$1,))&amp;""=D7&amp;"")*(Rohdaten!$A$2:$A$9999&lt;&gt;""))</f>
        <v>#N/A</v>
      </c>
      <c r="G7" s="4" t="str">
        <f t="shared" ref="G7:G26" si="0">IF(MATCH(C7,$C:$C,0)=ROW(C7),SUM(F7:F9),"")</f>
        <v/>
      </c>
    </row>
    <row r="8" spans="1:8" x14ac:dyDescent="0.25">
      <c r="C8" t="s">
        <v>163</v>
      </c>
      <c r="D8">
        <v>2</v>
      </c>
      <c r="E8" t="s">
        <v>166</v>
      </c>
      <c r="F8" s="4" t="e">
        <f>SUMPRODUCT((INDEX(Rohdaten!$A$2:$GG$9999,,MATCH(C8,Rohdaten!$1:$1,))&amp;""=D8&amp;"")*(Rohdaten!$A$2:$A$9999&lt;&gt;""))</f>
        <v>#N/A</v>
      </c>
      <c r="G8" s="4" t="str">
        <f t="shared" si="0"/>
        <v/>
      </c>
    </row>
    <row r="9" spans="1:8" x14ac:dyDescent="0.25">
      <c r="C9" t="s">
        <v>163</v>
      </c>
      <c r="D9">
        <v>3</v>
      </c>
      <c r="E9" t="s">
        <v>167</v>
      </c>
      <c r="F9" s="4" t="e">
        <f>SUMPRODUCT((INDEX(Rohdaten!$A$2:$GG$9999,,MATCH(C9,Rohdaten!$1:$1,))&amp;""=D9&amp;"")*(Rohdaten!$A$2:$A$9999&lt;&gt;""))</f>
        <v>#N/A</v>
      </c>
      <c r="G9" s="4" t="str">
        <f t="shared" si="0"/>
        <v/>
      </c>
    </row>
    <row r="10" spans="1:8" x14ac:dyDescent="0.25">
      <c r="C10" t="s">
        <v>163</v>
      </c>
      <c r="D10">
        <v>4</v>
      </c>
      <c r="E10" t="s">
        <v>168</v>
      </c>
      <c r="F10" s="4" t="e">
        <f>SUMPRODUCT((INDEX(Rohdaten!$A$2:$GG$9999,,MATCH(C10,Rohdaten!$1:$1,))&amp;""=D10&amp;"")*(Rohdaten!$A$2:$A$9999&lt;&gt;""))</f>
        <v>#N/A</v>
      </c>
      <c r="G10" s="4" t="str">
        <f t="shared" si="0"/>
        <v/>
      </c>
    </row>
    <row r="11" spans="1:8" x14ac:dyDescent="0.25">
      <c r="C11" t="s">
        <v>163</v>
      </c>
      <c r="D11">
        <v>5</v>
      </c>
      <c r="E11" t="s">
        <v>172</v>
      </c>
      <c r="F11" s="4" t="e">
        <f>SUMPRODUCT((INDEX(Rohdaten!$A$2:$GG$9999,,MATCH(C11,Rohdaten!$1:$1,))&amp;""=D11&amp;"")*(Rohdaten!$A$2:$A$9999&lt;&gt;""))</f>
        <v>#N/A</v>
      </c>
      <c r="G11" s="4" t="str">
        <f t="shared" si="0"/>
        <v/>
      </c>
    </row>
    <row r="12" spans="1:8" x14ac:dyDescent="0.25">
      <c r="C12" t="s">
        <v>163</v>
      </c>
      <c r="D12">
        <v>6</v>
      </c>
      <c r="E12" t="s">
        <v>173</v>
      </c>
      <c r="F12" s="4" t="e">
        <f>SUMPRODUCT((INDEX(Rohdaten!$A$2:$GG$9999,,MATCH(C12,Rohdaten!$1:$1,))&amp;""=D12&amp;"")*(Rohdaten!$A$2:$A$9999&lt;&gt;""))</f>
        <v>#N/A</v>
      </c>
      <c r="G12" s="4" t="str">
        <f t="shared" si="0"/>
        <v/>
      </c>
    </row>
    <row r="13" spans="1:8" x14ac:dyDescent="0.25">
      <c r="C13" t="s">
        <v>163</v>
      </c>
      <c r="D13">
        <v>7</v>
      </c>
      <c r="E13" t="s">
        <v>174</v>
      </c>
      <c r="F13" s="4" t="e">
        <f>SUMPRODUCT((INDEX(Rohdaten!$A$2:$GG$9999,,MATCH(C13,Rohdaten!$1:$1,))&amp;""=D13&amp;"")*(Rohdaten!$A$2:$A$9999&lt;&gt;""))</f>
        <v>#N/A</v>
      </c>
      <c r="G13" s="4" t="str">
        <f t="shared" si="0"/>
        <v/>
      </c>
    </row>
    <row r="14" spans="1:8" x14ac:dyDescent="0.25">
      <c r="C14" t="s">
        <v>163</v>
      </c>
      <c r="D14">
        <v>8</v>
      </c>
      <c r="E14" t="s">
        <v>175</v>
      </c>
      <c r="F14" s="4" t="e">
        <f>SUMPRODUCT((INDEX(Rohdaten!$A$2:$GG$9999,,MATCH(C14,Rohdaten!$1:$1,))&amp;""=D14&amp;"")*(Rohdaten!$A$2:$A$9999&lt;&gt;""))</f>
        <v>#N/A</v>
      </c>
      <c r="G14" s="4" t="str">
        <f t="shared" si="0"/>
        <v/>
      </c>
    </row>
    <row r="15" spans="1:8" x14ac:dyDescent="0.25">
      <c r="C15" t="s">
        <v>163</v>
      </c>
      <c r="D15">
        <v>9</v>
      </c>
      <c r="E15" t="s">
        <v>176</v>
      </c>
      <c r="F15" s="4" t="e">
        <f>SUMPRODUCT((INDEX(Rohdaten!$A$2:$GG$9999,,MATCH(C15,Rohdaten!$1:$1,))&amp;""=D15&amp;"")*(Rohdaten!$A$2:$A$9999&lt;&gt;""))</f>
        <v>#N/A</v>
      </c>
      <c r="G15" s="4" t="str">
        <f t="shared" si="0"/>
        <v/>
      </c>
    </row>
    <row r="16" spans="1:8" x14ac:dyDescent="0.25">
      <c r="C16" t="s">
        <v>163</v>
      </c>
      <c r="D16">
        <v>10</v>
      </c>
      <c r="E16" t="s">
        <v>177</v>
      </c>
      <c r="F16" s="4" t="e">
        <f>SUMPRODUCT((INDEX(Rohdaten!$A$2:$GG$9999,,MATCH(C16,Rohdaten!$1:$1,))&amp;""=D16&amp;"")*(Rohdaten!$A$2:$A$9999&lt;&gt;""))</f>
        <v>#N/A</v>
      </c>
      <c r="G16" s="4" t="str">
        <f t="shared" si="0"/>
        <v/>
      </c>
    </row>
    <row r="17" spans="1:8" x14ac:dyDescent="0.25">
      <c r="C17" t="s">
        <v>163</v>
      </c>
      <c r="D17">
        <v>11</v>
      </c>
      <c r="E17" t="s">
        <v>178</v>
      </c>
      <c r="F17" s="4" t="e">
        <f>SUMPRODUCT((INDEX(Rohdaten!$A$2:$GG$9999,,MATCH(C17,Rohdaten!$1:$1,))&amp;""=D17&amp;"")*(Rohdaten!$A$2:$A$9999&lt;&gt;""))</f>
        <v>#N/A</v>
      </c>
      <c r="G17" s="4" t="str">
        <f t="shared" si="0"/>
        <v/>
      </c>
    </row>
    <row r="18" spans="1:8" x14ac:dyDescent="0.25">
      <c r="C18" t="s">
        <v>163</v>
      </c>
      <c r="D18">
        <v>12</v>
      </c>
      <c r="E18" t="s">
        <v>179</v>
      </c>
      <c r="F18" s="4" t="e">
        <f>SUMPRODUCT((INDEX(Rohdaten!$A$2:$GG$9999,,MATCH(C18,Rohdaten!$1:$1,))&amp;""=D18&amp;"")*(Rohdaten!$A$2:$A$9999&lt;&gt;""))</f>
        <v>#N/A</v>
      </c>
      <c r="G18" s="4" t="str">
        <f t="shared" si="0"/>
        <v/>
      </c>
    </row>
    <row r="19" spans="1:8" x14ac:dyDescent="0.25">
      <c r="C19" t="s">
        <v>163</v>
      </c>
      <c r="D19">
        <v>13</v>
      </c>
      <c r="E19" t="s">
        <v>180</v>
      </c>
      <c r="F19" s="4" t="e">
        <f>SUMPRODUCT((INDEX(Rohdaten!$A$2:$GG$9999,,MATCH(C19,Rohdaten!$1:$1,))&amp;""=D19&amp;"")*(Rohdaten!$A$2:$A$9999&lt;&gt;""))</f>
        <v>#N/A</v>
      </c>
      <c r="G19" s="4" t="str">
        <f t="shared" si="0"/>
        <v/>
      </c>
    </row>
    <row r="20" spans="1:8" x14ac:dyDescent="0.25">
      <c r="C20" t="s">
        <v>163</v>
      </c>
      <c r="D20">
        <v>14</v>
      </c>
      <c r="E20" t="s">
        <v>181</v>
      </c>
      <c r="F20" s="4" t="e">
        <f>SUMPRODUCT((INDEX(Rohdaten!$A$2:$GG$9999,,MATCH(C20,Rohdaten!$1:$1,))&amp;""=D20&amp;"")*(Rohdaten!$A$2:$A$9999&lt;&gt;""))</f>
        <v>#N/A</v>
      </c>
      <c r="G20" s="4" t="str">
        <f t="shared" si="0"/>
        <v/>
      </c>
    </row>
    <row r="21" spans="1:8" x14ac:dyDescent="0.25">
      <c r="C21" t="s">
        <v>163</v>
      </c>
      <c r="D21">
        <v>15</v>
      </c>
      <c r="E21" t="s">
        <v>182</v>
      </c>
      <c r="F21" s="4" t="e">
        <f>SUMPRODUCT((INDEX(Rohdaten!$A$2:$GG$9999,,MATCH(C21,Rohdaten!$1:$1,))&amp;""=D21&amp;"")*(Rohdaten!$A$2:$A$9999&lt;&gt;""))</f>
        <v>#N/A</v>
      </c>
      <c r="G21" s="4" t="str">
        <f t="shared" si="0"/>
        <v/>
      </c>
    </row>
    <row r="22" spans="1:8" x14ac:dyDescent="0.25">
      <c r="C22" t="s">
        <v>163</v>
      </c>
      <c r="D22">
        <v>16</v>
      </c>
      <c r="E22" t="s">
        <v>183</v>
      </c>
      <c r="F22" s="4" t="e">
        <f>SUMPRODUCT((INDEX(Rohdaten!$A$2:$GG$9999,,MATCH(C22,Rohdaten!$1:$1,))&amp;""=D22&amp;"")*(Rohdaten!$A$2:$A$9999&lt;&gt;""))</f>
        <v>#N/A</v>
      </c>
      <c r="G22" s="4" t="str">
        <f t="shared" si="0"/>
        <v/>
      </c>
    </row>
    <row r="23" spans="1:8" x14ac:dyDescent="0.25">
      <c r="C23" t="s">
        <v>163</v>
      </c>
      <c r="D23">
        <v>17</v>
      </c>
      <c r="E23" t="s">
        <v>184</v>
      </c>
      <c r="F23" s="4" t="e">
        <f>SUMPRODUCT((INDEX(Rohdaten!$A$2:$GG$9999,,MATCH(C23,Rohdaten!$1:$1,))&amp;""=D23&amp;"")*(Rohdaten!$A$2:$A$9999&lt;&gt;""))</f>
        <v>#N/A</v>
      </c>
      <c r="G23" s="4" t="str">
        <f t="shared" si="0"/>
        <v/>
      </c>
    </row>
    <row r="24" spans="1:8" x14ac:dyDescent="0.25">
      <c r="C24" t="s">
        <v>163</v>
      </c>
      <c r="D24">
        <v>18</v>
      </c>
      <c r="E24" t="s">
        <v>185</v>
      </c>
      <c r="F24" s="4" t="e">
        <f>SUMPRODUCT((INDEX(Rohdaten!$A$2:$GG$9999,,MATCH(C24,Rohdaten!$1:$1,))&amp;""=D24&amp;"")*(Rohdaten!$A$2:$A$9999&lt;&gt;""))</f>
        <v>#N/A</v>
      </c>
      <c r="G24" s="4" t="str">
        <f t="shared" si="0"/>
        <v/>
      </c>
    </row>
    <row r="25" spans="1:8" x14ac:dyDescent="0.25">
      <c r="C25" t="s">
        <v>163</v>
      </c>
      <c r="D25">
        <v>19</v>
      </c>
      <c r="E25" t="s">
        <v>186</v>
      </c>
      <c r="F25" s="4" t="e">
        <f>SUMPRODUCT((INDEX(Rohdaten!$A$2:$GG$9999,,MATCH(C25,Rohdaten!$1:$1,))&amp;""=D25&amp;"")*(Rohdaten!$A$2:$A$9999&lt;&gt;""))</f>
        <v>#N/A</v>
      </c>
      <c r="G25" s="4" t="str">
        <f t="shared" si="0"/>
        <v/>
      </c>
    </row>
    <row r="26" spans="1:8" x14ac:dyDescent="0.25">
      <c r="C26" t="s">
        <v>163</v>
      </c>
      <c r="D26">
        <v>20</v>
      </c>
      <c r="E26" t="s">
        <v>187</v>
      </c>
      <c r="F26" s="4" t="e">
        <f>SUMPRODUCT((INDEX(Rohdaten!$A$2:$GG$9999,,MATCH(C26,Rohdaten!$1:$1,))&amp;""=D26&amp;"")*(Rohdaten!$A$2:$A$9999&lt;&gt;""))</f>
        <v>#N/A</v>
      </c>
      <c r="G26" s="4" t="str">
        <f t="shared" si="0"/>
        <v/>
      </c>
    </row>
    <row r="27" spans="1:8" x14ac:dyDescent="0.25">
      <c r="C27" t="s">
        <v>163</v>
      </c>
      <c r="D27">
        <v>21</v>
      </c>
      <c r="E27" t="s">
        <v>188</v>
      </c>
      <c r="F27" s="4" t="e">
        <f>SUMPRODUCT((INDEX(Rohdaten!$A$2:$GG$9999,,MATCH(C27,Rohdaten!$1:$1,))&amp;""=D27&amp;"")*(Rohdaten!$A$2:$A$9999&lt;&gt;""))</f>
        <v>#N/A</v>
      </c>
      <c r="G27" s="4" t="str">
        <f>IF(MATCH(C27,$C:$C,0)=ROW(C27),SUM(F27:F28),"")</f>
        <v/>
      </c>
    </row>
    <row r="28" spans="1:8" x14ac:dyDescent="0.25">
      <c r="C28" t="s">
        <v>163</v>
      </c>
      <c r="D28">
        <v>22</v>
      </c>
      <c r="E28" t="s">
        <v>189</v>
      </c>
      <c r="F28" s="4" t="e">
        <f>SUMPRODUCT((INDEX(Rohdaten!$A$2:$GG$9999,,MATCH(C28,Rohdaten!$1:$1,))&amp;""=D28&amp;"")*(Rohdaten!$A$2:$A$9999&lt;&gt;""))</f>
        <v>#N/A</v>
      </c>
      <c r="G28" s="4" t="str">
        <f>IF(MATCH(C28,$C:$C,0)=ROW(C28),SUM(F28:F28),"")</f>
        <v/>
      </c>
    </row>
    <row r="29" spans="1:8" x14ac:dyDescent="0.25">
      <c r="A29" s="27" t="s">
        <v>236</v>
      </c>
      <c r="B29" s="27" t="s">
        <v>235</v>
      </c>
      <c r="C29" s="27" t="s">
        <v>198</v>
      </c>
      <c r="D29" s="25"/>
      <c r="E29" s="63" t="s">
        <v>48</v>
      </c>
      <c r="F29" s="4" t="e">
        <f>SUMPRODUCT((INDEX(Rohdaten!$A$2:$GG$9999,,MATCH(C29,Rohdaten!$1:$1,))&amp;""=D29&amp;"")*(Rohdaten!$A$2:$A$9999&lt;&gt;""))</f>
        <v>#N/A</v>
      </c>
      <c r="G29" s="4" t="e">
        <f t="shared" ref="G29:G41" si="1">IF(MATCH(C29,$C:$C,0)=ROW(C29),SUM(F29:F34),"")</f>
        <v>#N/A</v>
      </c>
      <c r="H29" s="61" t="s">
        <v>233</v>
      </c>
    </row>
    <row r="30" spans="1:8" x14ac:dyDescent="0.25">
      <c r="C30" t="s">
        <v>198</v>
      </c>
      <c r="D30" s="3">
        <v>0</v>
      </c>
      <c r="E30" s="64" t="s">
        <v>234</v>
      </c>
      <c r="F30" s="4" t="e">
        <f>SUMPRODUCT((INDEX(Rohdaten!$A$2:$GG$9999,,MATCH(C30,Rohdaten!$1:$1,))&amp;""=D30&amp;"")*(Rohdaten!$A$2:$A$9999&lt;&gt;""))</f>
        <v>#N/A</v>
      </c>
      <c r="G30" s="4" t="str">
        <f t="shared" si="1"/>
        <v/>
      </c>
      <c r="H30" s="21"/>
    </row>
    <row r="31" spans="1:8" x14ac:dyDescent="0.25">
      <c r="C31" t="s">
        <v>198</v>
      </c>
      <c r="D31" s="3">
        <v>10</v>
      </c>
      <c r="E31" s="64" t="str">
        <f>CONCATENATE(D30+1," bis ",D31," Jahre")</f>
        <v>1 bis 10 Jahre</v>
      </c>
      <c r="F31" s="4" t="e">
        <f>SUMPRODUCT((INDEX(Rohdaten!$A$2:$GG$9999,,MATCH(C31,Rohdaten!$1:$1,))&gt;D30)*(INDEX(Rohdaten!$A$2:$GG$9999,,MATCH(C31,Rohdaten!$1:$1,))&lt;=D31))</f>
        <v>#N/A</v>
      </c>
      <c r="G31" s="4" t="str">
        <f t="shared" si="1"/>
        <v/>
      </c>
    </row>
    <row r="32" spans="1:8" x14ac:dyDescent="0.25">
      <c r="C32" t="s">
        <v>198</v>
      </c>
      <c r="D32" s="3">
        <v>20</v>
      </c>
      <c r="E32" s="64" t="str">
        <f t="shared" ref="E32:E33" si="2">CONCATENATE(D31+1," bis ",D32," Jahre")</f>
        <v>11 bis 20 Jahre</v>
      </c>
      <c r="F32" s="4" t="e">
        <f>SUMPRODUCT((INDEX(Rohdaten!$A$2:$GG$9999,,MATCH(C32,Rohdaten!$1:$1,))&gt;D31)*(INDEX(Rohdaten!$A$2:$GG$9999,,MATCH(C32,Rohdaten!$1:$1,))&lt;=D32))</f>
        <v>#N/A</v>
      </c>
      <c r="G32" s="4" t="str">
        <f t="shared" si="1"/>
        <v/>
      </c>
    </row>
    <row r="33" spans="1:57" x14ac:dyDescent="0.25">
      <c r="C33" t="s">
        <v>198</v>
      </c>
      <c r="D33" s="3">
        <v>30</v>
      </c>
      <c r="E33" s="64" t="str">
        <f t="shared" si="2"/>
        <v>21 bis 30 Jahre</v>
      </c>
      <c r="F33" s="4" t="e">
        <f>SUMPRODUCT((INDEX(Rohdaten!$A$2:$GG$9999,,MATCH(C33,Rohdaten!$1:$1,))&gt;D32)*(INDEX(Rohdaten!$A$2:$GG$9999,,MATCH(C33,Rohdaten!$1:$1,))&lt;=D33))</f>
        <v>#N/A</v>
      </c>
      <c r="G33" s="4" t="str">
        <f t="shared" si="1"/>
        <v/>
      </c>
    </row>
    <row r="34" spans="1:57" x14ac:dyDescent="0.25">
      <c r="C34" t="s">
        <v>198</v>
      </c>
      <c r="D34" s="3"/>
      <c r="E34" s="64" t="str">
        <f>CONCATENATE("mehr als ",D33," Jahre")</f>
        <v>mehr als 30 Jahre</v>
      </c>
      <c r="F34" s="4" t="e">
        <f>SUMPRODUCT((INDEX(Rohdaten!$A$2:$GG$9999,,MATCH(C34,Rohdaten!$1:$1,))&gt;D33)*(Rohdaten!$A$2:$A$9999&lt;&gt;""))</f>
        <v>#N/A</v>
      </c>
      <c r="G34" s="4" t="str">
        <f t="shared" si="1"/>
        <v/>
      </c>
    </row>
    <row r="35" spans="1:57" s="27" customFormat="1" x14ac:dyDescent="0.25">
      <c r="B35" s="27" t="s">
        <v>238</v>
      </c>
      <c r="C35" s="27" t="s">
        <v>199</v>
      </c>
      <c r="D35" s="25"/>
      <c r="E35" s="63" t="s">
        <v>48</v>
      </c>
      <c r="F35" s="4" t="e">
        <f>SUMPRODUCT((INDEX(Rohdaten!$A$2:$GG$9999,,MATCH(C35,Rohdaten!$1:$1,))&amp;""=D35&amp;"")*(Rohdaten!$A$2:$A$9999&lt;&gt;""))</f>
        <v>#N/A</v>
      </c>
      <c r="G35" s="4" t="e">
        <f t="shared" si="1"/>
        <v>#N/A</v>
      </c>
      <c r="H35" s="61" t="s">
        <v>233</v>
      </c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</row>
    <row r="36" spans="1:57" s="27" customFormat="1" x14ac:dyDescent="0.25">
      <c r="A36" s="33"/>
      <c r="B36" s="2"/>
      <c r="C36" t="s">
        <v>199</v>
      </c>
      <c r="D36" s="3">
        <v>0</v>
      </c>
      <c r="E36" s="64" t="s">
        <v>234</v>
      </c>
      <c r="F36" s="4" t="e">
        <f>SUMPRODUCT((INDEX(Rohdaten!$A$2:$GG$9999,,MATCH(C36,Rohdaten!$1:$1,))&amp;""=D36&amp;"")*(Rohdaten!$A$2:$A$9999&lt;&gt;""))</f>
        <v>#N/A</v>
      </c>
      <c r="G36" s="4" t="str">
        <f t="shared" si="1"/>
        <v/>
      </c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</row>
    <row r="37" spans="1:57" s="27" customFormat="1" x14ac:dyDescent="0.25">
      <c r="A37" s="33"/>
      <c r="B37" s="2"/>
      <c r="C37" t="s">
        <v>199</v>
      </c>
      <c r="D37" s="3">
        <v>10</v>
      </c>
      <c r="E37" s="64" t="str">
        <f>CONCATENATE(D36+1," bis ",D37," Jahre")</f>
        <v>1 bis 10 Jahre</v>
      </c>
      <c r="F37" s="4" t="e">
        <f>SUMPRODUCT((INDEX(Rohdaten!$A$2:$GG$9999,,MATCH(C37,Rohdaten!$1:$1,))&gt;D36)*(INDEX(Rohdaten!$A$2:$GG$9999,,MATCH(C37,Rohdaten!$1:$1,))&lt;=D37))</f>
        <v>#N/A</v>
      </c>
      <c r="G37" s="4" t="str">
        <f t="shared" si="1"/>
        <v/>
      </c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</row>
    <row r="38" spans="1:57" s="27" customFormat="1" x14ac:dyDescent="0.25">
      <c r="A38" s="33"/>
      <c r="B38" s="2"/>
      <c r="C38" t="s">
        <v>199</v>
      </c>
      <c r="D38" s="3">
        <v>20</v>
      </c>
      <c r="E38" s="64" t="str">
        <f t="shared" ref="E38:E39" si="3">CONCATENATE(D37+1," bis ",D38," Jahre")</f>
        <v>11 bis 20 Jahre</v>
      </c>
      <c r="F38" s="4" t="e">
        <f>SUMPRODUCT((INDEX(Rohdaten!$A$2:$GG$9999,,MATCH(C38,Rohdaten!$1:$1,))&gt;D37)*(INDEX(Rohdaten!$A$2:$GG$9999,,MATCH(C38,Rohdaten!$1:$1,))&lt;=D38))</f>
        <v>#N/A</v>
      </c>
      <c r="G38" s="4" t="str">
        <f t="shared" si="1"/>
        <v/>
      </c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</row>
    <row r="39" spans="1:57" x14ac:dyDescent="0.25">
      <c r="C39" t="s">
        <v>199</v>
      </c>
      <c r="D39" s="3">
        <v>30</v>
      </c>
      <c r="E39" s="64" t="str">
        <f t="shared" si="3"/>
        <v>21 bis 30 Jahre</v>
      </c>
      <c r="F39" s="4" t="e">
        <f>SUMPRODUCT((INDEX(Rohdaten!$A$2:$GG$9999,,MATCH(C39,Rohdaten!$1:$1,))&gt;D38)*(INDEX(Rohdaten!$A$2:$GG$9999,,MATCH(C39,Rohdaten!$1:$1,))&lt;=D39))</f>
        <v>#N/A</v>
      </c>
      <c r="G39" s="4" t="str">
        <f t="shared" si="1"/>
        <v/>
      </c>
    </row>
    <row r="40" spans="1:57" x14ac:dyDescent="0.25">
      <c r="C40" t="s">
        <v>199</v>
      </c>
      <c r="D40" s="3"/>
      <c r="E40" s="64" t="str">
        <f>CONCATENATE("mehr als ",D39," Jahre")</f>
        <v>mehr als 30 Jahre</v>
      </c>
      <c r="F40" s="4" t="e">
        <f>SUMPRODUCT((INDEX(Rohdaten!$A$2:$GG$9999,,MATCH(C40,Rohdaten!$1:$1,))&gt;D39)*(Rohdaten!$A$2:$A$9999&lt;&gt;""))</f>
        <v>#N/A</v>
      </c>
      <c r="G40" s="4" t="str">
        <f t="shared" si="1"/>
        <v/>
      </c>
    </row>
    <row r="41" spans="1:57" x14ac:dyDescent="0.25">
      <c r="A41" s="28"/>
      <c r="B41" s="27" t="s">
        <v>239</v>
      </c>
      <c r="C41" s="27" t="s">
        <v>200</v>
      </c>
      <c r="D41" s="25"/>
      <c r="E41" s="63" t="s">
        <v>48</v>
      </c>
      <c r="F41" s="4" t="e">
        <f>SUMPRODUCT((INDEX(Rohdaten!$A$2:$GG$9999,,MATCH(C41,Rohdaten!$1:$1,))&amp;""=D41&amp;"")*(Rohdaten!$A$2:$A$9999&lt;&gt;""))</f>
        <v>#N/A</v>
      </c>
      <c r="G41" s="4" t="e">
        <f t="shared" si="1"/>
        <v>#N/A</v>
      </c>
      <c r="H41" s="61" t="s">
        <v>233</v>
      </c>
    </row>
    <row r="42" spans="1:57" x14ac:dyDescent="0.25">
      <c r="C42" t="s">
        <v>200</v>
      </c>
      <c r="D42" s="3">
        <v>0</v>
      </c>
      <c r="E42" s="64" t="s">
        <v>234</v>
      </c>
      <c r="F42" s="4" t="e">
        <f>SUMPRODUCT((INDEX(Rohdaten!$A$2:$GG$9999,,MATCH(C42,Rohdaten!$1:$1,))&amp;""=D42&amp;"")*(Rohdaten!$A$2:$A$9999&lt;&gt;""))</f>
        <v>#N/A</v>
      </c>
      <c r="G42" s="4"/>
      <c r="H42" s="21"/>
    </row>
    <row r="43" spans="1:57" x14ac:dyDescent="0.25">
      <c r="C43" t="s">
        <v>200</v>
      </c>
      <c r="D43" s="3">
        <v>2</v>
      </c>
      <c r="E43" s="64" t="str">
        <f>CONCATENATE(D42+1," bis ",D43," Jahre")</f>
        <v>1 bis 2 Jahre</v>
      </c>
      <c r="F43" s="4" t="e">
        <f>SUMPRODUCT((INDEX(Rohdaten!$A$2:$GG$9999,,MATCH(C43,Rohdaten!$1:$1,))&gt;D42)*(INDEX(Rohdaten!$A$2:$GG$9999,,MATCH(C43,Rohdaten!$1:$1,))&lt;=D43))</f>
        <v>#N/A</v>
      </c>
      <c r="G43" s="4"/>
      <c r="H43" s="21"/>
    </row>
    <row r="44" spans="1:57" x14ac:dyDescent="0.25">
      <c r="C44" t="s">
        <v>200</v>
      </c>
      <c r="D44" s="3">
        <v>5</v>
      </c>
      <c r="E44" s="64" t="str">
        <f t="shared" ref="E44:E45" si="4">CONCATENATE(D43+1," bis ",D44," Jahre")</f>
        <v>3 bis 5 Jahre</v>
      </c>
      <c r="F44" s="4" t="e">
        <f>SUMPRODUCT((INDEX(Rohdaten!$A$2:$GG$9999,,MATCH(C44,Rohdaten!$1:$1,))&gt;D43)*(INDEX(Rohdaten!$A$2:$GG$9999,,MATCH(C44,Rohdaten!$1:$1,))&lt;=D44))</f>
        <v>#N/A</v>
      </c>
      <c r="G44" s="4"/>
      <c r="H44" s="21"/>
    </row>
    <row r="45" spans="1:57" x14ac:dyDescent="0.25">
      <c r="C45" t="s">
        <v>200</v>
      </c>
      <c r="D45" s="3">
        <v>10</v>
      </c>
      <c r="E45" s="64" t="str">
        <f t="shared" si="4"/>
        <v>6 bis 10 Jahre</v>
      </c>
      <c r="F45" s="4" t="e">
        <f>SUMPRODUCT((INDEX(Rohdaten!$A$2:$GG$9999,,MATCH(C45,Rohdaten!$1:$1,))&gt;D44)*(INDEX(Rohdaten!$A$2:$GG$9999,,MATCH(C45,Rohdaten!$1:$1,))&lt;=D45))</f>
        <v>#N/A</v>
      </c>
      <c r="G45" s="4"/>
      <c r="H45" s="21"/>
    </row>
    <row r="46" spans="1:57" x14ac:dyDescent="0.25">
      <c r="C46" t="s">
        <v>200</v>
      </c>
      <c r="D46" s="3"/>
      <c r="E46" s="64" t="str">
        <f>CONCATENATE("mehr als ",D45," Jahre")</f>
        <v>mehr als 10 Jahre</v>
      </c>
      <c r="F46" s="4" t="e">
        <f>SUMPRODUCT((INDEX(Rohdaten!$A$2:$GG$9999,,MATCH(C46,Rohdaten!$1:$1,))&gt;D45)*(Rohdaten!$A$2:$A$9999&lt;&gt;""))</f>
        <v>#N/A</v>
      </c>
      <c r="G46" s="4" t="str">
        <f>IF(MATCH(C46,$C:$C,0)=ROW(C46),SUM(F46:F102),"")</f>
        <v/>
      </c>
    </row>
    <row r="47" spans="1:57" x14ac:dyDescent="0.25">
      <c r="A47" s="28" t="s">
        <v>240</v>
      </c>
      <c r="B47" s="27" t="s">
        <v>314</v>
      </c>
      <c r="C47" s="27" t="s">
        <v>222</v>
      </c>
      <c r="D47" s="25"/>
      <c r="E47" s="25"/>
      <c r="F47" s="4" t="e">
        <f>SUMPRODUCT((INDEX(Rohdaten!$A$2:$GG$9999,,MATCH(C47,Rohdaten!$1:$1,))&amp;""=D47&amp;"")*(Rohdaten!$A$2:$A$9999&lt;&gt;""))</f>
        <v>#N/A</v>
      </c>
      <c r="G47" s="4" t="e">
        <f>IF(MATCH(C47,$C:$C,0)=ROW(C47),SUM(F47:F68),"")</f>
        <v>#N/A</v>
      </c>
      <c r="H47" s="29" t="s">
        <v>237</v>
      </c>
    </row>
    <row r="48" spans="1:57" x14ac:dyDescent="0.25">
      <c r="A48" s="55"/>
      <c r="B48" s="56"/>
      <c r="C48" s="53" t="s">
        <v>222</v>
      </c>
      <c r="D48">
        <v>1</v>
      </c>
      <c r="E48" t="s">
        <v>201</v>
      </c>
      <c r="F48" s="62">
        <f>SUMPRODUCT((ISNUMBER(SEARCH("{"&amp;D48&amp;",",INDEX(Rohdaten!$A$2:$GG$9999,,MATCH(C48,Rohdaten!$1:$1,)))))+(ISNUMBER(SEARCH(","&amp;D48&amp;",",INDEX(Rohdaten!$A$2:$GG$9999,,MATCH(C48,Rohdaten!$1:$1,)))))*1)</f>
        <v>0</v>
      </c>
      <c r="G48" s="4"/>
    </row>
    <row r="49" spans="1:8" x14ac:dyDescent="0.25">
      <c r="A49" s="55"/>
      <c r="B49" s="56"/>
      <c r="C49" s="53" t="s">
        <v>222</v>
      </c>
      <c r="D49">
        <v>2</v>
      </c>
      <c r="E49" t="s">
        <v>202</v>
      </c>
      <c r="F49" s="62">
        <f>SUMPRODUCT((ISNUMBER(SEARCH("{"&amp;D49&amp;",",INDEX(Rohdaten!$A$2:$GG$9999,,MATCH(C49,Rohdaten!$1:$1,)))))+(ISNUMBER(SEARCH(","&amp;D49&amp;",",INDEX(Rohdaten!$A$2:$GG$9999,,MATCH(C49,Rohdaten!$1:$1,)))))*1)</f>
        <v>0</v>
      </c>
      <c r="G49" s="4"/>
    </row>
    <row r="50" spans="1:8" x14ac:dyDescent="0.25">
      <c r="A50" s="55"/>
      <c r="B50" s="56"/>
      <c r="C50" s="53" t="s">
        <v>222</v>
      </c>
      <c r="D50">
        <v>3</v>
      </c>
      <c r="E50" t="s">
        <v>203</v>
      </c>
      <c r="F50" s="62">
        <f>SUMPRODUCT((ISNUMBER(SEARCH("{"&amp;D50&amp;",",INDEX(Rohdaten!$A$2:$GG$9999,,MATCH(C50,Rohdaten!$1:$1,)))))+(ISNUMBER(SEARCH(","&amp;D50&amp;",",INDEX(Rohdaten!$A$2:$GG$9999,,MATCH(C50,Rohdaten!$1:$1,)))))*1)</f>
        <v>0</v>
      </c>
      <c r="G50" s="4" t="str">
        <f>IF(MATCH(C50,$C:$C,0)=ROW(C50),SUM(F50:F107),"")</f>
        <v/>
      </c>
    </row>
    <row r="51" spans="1:8" x14ac:dyDescent="0.25">
      <c r="A51" s="55"/>
      <c r="B51" s="56"/>
      <c r="C51" s="53" t="s">
        <v>222</v>
      </c>
      <c r="D51">
        <v>4</v>
      </c>
      <c r="E51" t="s">
        <v>204</v>
      </c>
      <c r="F51" s="62">
        <f>SUMPRODUCT((ISNUMBER(SEARCH("{"&amp;D51&amp;",",INDEX(Rohdaten!$A$2:$GG$9999,,MATCH(C51,Rohdaten!$1:$1,)))))+(ISNUMBER(SEARCH(","&amp;D51&amp;",",INDEX(Rohdaten!$A$2:$GG$9999,,MATCH(C51,Rohdaten!$1:$1,)))))*1)</f>
        <v>0</v>
      </c>
      <c r="G51" s="4" t="str">
        <f>IF(MATCH(C51,$C:$C,0)=ROW(C51),SUM(F51:F108),"")</f>
        <v/>
      </c>
    </row>
    <row r="52" spans="1:8" x14ac:dyDescent="0.25">
      <c r="A52" s="55"/>
      <c r="B52" s="56"/>
      <c r="C52" s="53" t="s">
        <v>222</v>
      </c>
      <c r="D52">
        <v>5</v>
      </c>
      <c r="E52" t="s">
        <v>205</v>
      </c>
      <c r="F52" s="62">
        <f>SUMPRODUCT((ISNUMBER(SEARCH("{"&amp;D52&amp;",",INDEX(Rohdaten!$A$2:$GG$9999,,MATCH(C52,Rohdaten!$1:$1,)))))+(ISNUMBER(SEARCH(","&amp;D52&amp;",",INDEX(Rohdaten!$A$2:$GG$9999,,MATCH(C52,Rohdaten!$1:$1,)))))*1)</f>
        <v>0</v>
      </c>
      <c r="G52" s="4" t="str">
        <f>IF(MATCH(C52,$C:$C,0)=ROW(C52),SUM(F52:F109),"")</f>
        <v/>
      </c>
    </row>
    <row r="53" spans="1:8" x14ac:dyDescent="0.25">
      <c r="A53" s="57"/>
      <c r="B53" s="58"/>
      <c r="C53" s="53" t="s">
        <v>222</v>
      </c>
      <c r="D53">
        <v>6</v>
      </c>
      <c r="E53" t="s">
        <v>206</v>
      </c>
      <c r="F53" s="62">
        <f>SUMPRODUCT((ISNUMBER(SEARCH("{"&amp;D53&amp;",",INDEX(Rohdaten!$A$2:$GG$9999,,MATCH(C53,Rohdaten!$1:$1,)))))+(ISNUMBER(SEARCH(","&amp;D53&amp;",",INDEX(Rohdaten!$A$2:$GG$9999,,MATCH(C53,Rohdaten!$1:$1,)))))*1)</f>
        <v>0</v>
      </c>
      <c r="G53" s="4" t="str">
        <f>IF(MATCH(C53,$C:$C,0)=ROW(C53),SUM(F53:F110),"")</f>
        <v/>
      </c>
    </row>
    <row r="54" spans="1:8" x14ac:dyDescent="0.25">
      <c r="A54" s="55"/>
      <c r="B54" s="56"/>
      <c r="C54" s="53" t="s">
        <v>222</v>
      </c>
      <c r="D54">
        <v>7</v>
      </c>
      <c r="E54" t="s">
        <v>207</v>
      </c>
      <c r="F54" s="62">
        <f>SUMPRODUCT((ISNUMBER(SEARCH("{"&amp;D54&amp;",",INDEX(Rohdaten!$A$2:$GG$9999,,MATCH(C54,Rohdaten!$1:$1,)))))+(ISNUMBER(SEARCH(","&amp;D54&amp;",",INDEX(Rohdaten!$A$2:$GG$9999,,MATCH(C54,Rohdaten!$1:$1,)))))*1)</f>
        <v>0</v>
      </c>
      <c r="G54" s="4" t="str">
        <f>IF(MATCH(C54,$C:$C,0)=ROW(C54),SUM(F54:F110),"")</f>
        <v/>
      </c>
    </row>
    <row r="55" spans="1:8" x14ac:dyDescent="0.25">
      <c r="A55" s="57"/>
      <c r="B55" s="58"/>
      <c r="C55" s="53" t="s">
        <v>222</v>
      </c>
      <c r="D55">
        <v>8</v>
      </c>
      <c r="E55" t="s">
        <v>208</v>
      </c>
      <c r="F55" s="62">
        <f>SUMPRODUCT((ISNUMBER(SEARCH("{"&amp;D55&amp;",",INDEX(Rohdaten!$A$2:$GG$9999,,MATCH(C55,Rohdaten!$1:$1,)))))+(ISNUMBER(SEARCH(","&amp;D55&amp;",",INDEX(Rohdaten!$A$2:$GG$9999,,MATCH(C55,Rohdaten!$1:$1,)))))*1)</f>
        <v>0</v>
      </c>
      <c r="G55" s="4" t="str">
        <f>IF(MATCH(C55,$C:$C,0)=ROW(C55),SUM(F55:F110),"")</f>
        <v/>
      </c>
    </row>
    <row r="56" spans="1:8" x14ac:dyDescent="0.25">
      <c r="A56" s="55"/>
      <c r="B56" s="56"/>
      <c r="C56" s="53" t="s">
        <v>222</v>
      </c>
      <c r="D56">
        <v>9</v>
      </c>
      <c r="E56" t="s">
        <v>209</v>
      </c>
      <c r="F56" s="62">
        <f>SUMPRODUCT((ISNUMBER(SEARCH("{"&amp;D56&amp;",",INDEX(Rohdaten!$A$2:$GG$9999,,MATCH(C56,Rohdaten!$1:$1,)))))+(ISNUMBER(SEARCH(","&amp;D56&amp;",",INDEX(Rohdaten!$A$2:$GG$9999,,MATCH(C56,Rohdaten!$1:$1,)))))*1)</f>
        <v>0</v>
      </c>
      <c r="G56" s="4" t="str">
        <f>IF(MATCH(C56,$C:$C,0)=ROW(C56),SUM(F56:F110),"")</f>
        <v/>
      </c>
    </row>
    <row r="57" spans="1:8" x14ac:dyDescent="0.25">
      <c r="A57" s="55"/>
      <c r="B57" s="56"/>
      <c r="C57" s="53" t="s">
        <v>222</v>
      </c>
      <c r="D57">
        <v>10</v>
      </c>
      <c r="E57" t="s">
        <v>210</v>
      </c>
      <c r="F57" s="62">
        <f>SUMPRODUCT((ISNUMBER(SEARCH("{"&amp;D57&amp;",",INDEX(Rohdaten!$A$2:$GG$9999,,MATCH(C57,Rohdaten!$1:$1,)))))+(ISNUMBER(SEARCH(","&amp;D57&amp;",",INDEX(Rohdaten!$A$2:$GG$9999,,MATCH(C57,Rohdaten!$1:$1,)))))*1)</f>
        <v>0</v>
      </c>
      <c r="G57" s="4" t="str">
        <f>IF(MATCH(C57,$C:$C,0)=ROW(C57),SUM(F57:F110),"")</f>
        <v/>
      </c>
    </row>
    <row r="58" spans="1:8" x14ac:dyDescent="0.25">
      <c r="A58" s="55"/>
      <c r="B58" s="56"/>
      <c r="C58" s="53" t="s">
        <v>222</v>
      </c>
      <c r="D58">
        <v>11</v>
      </c>
      <c r="E58" t="s">
        <v>211</v>
      </c>
      <c r="F58" s="62">
        <f>SUMPRODUCT((ISNUMBER(SEARCH("{"&amp;D58&amp;",",INDEX(Rohdaten!$A$2:$GG$9999,,MATCH(C58,Rohdaten!$1:$1,)))))+(ISNUMBER(SEARCH(","&amp;D58&amp;",",INDEX(Rohdaten!$A$2:$GG$9999,,MATCH(C58,Rohdaten!$1:$1,)))))*1)</f>
        <v>0</v>
      </c>
      <c r="G58" s="4" t="str">
        <f>IF(MATCH(C58,$C:$C,0)=ROW(C58),SUM(F58:F110),"")</f>
        <v/>
      </c>
    </row>
    <row r="59" spans="1:8" x14ac:dyDescent="0.25">
      <c r="A59" s="55"/>
      <c r="B59" s="56"/>
      <c r="C59" s="53" t="s">
        <v>222</v>
      </c>
      <c r="D59">
        <v>12</v>
      </c>
      <c r="E59" t="s">
        <v>212</v>
      </c>
      <c r="F59" s="62">
        <f>SUMPRODUCT((ISNUMBER(SEARCH("{"&amp;D59&amp;",",INDEX(Rohdaten!$A$2:$GG$9999,,MATCH(C59,Rohdaten!$1:$1,)))))+(ISNUMBER(SEARCH(","&amp;D59&amp;",",INDEX(Rohdaten!$A$2:$GG$9999,,MATCH(C59,Rohdaten!$1:$1,)))))*1)</f>
        <v>0</v>
      </c>
      <c r="G59" s="4" t="str">
        <f>IF(MATCH(C59,$C:$C,0)=ROW(C59),SUM(F59:F110),"")</f>
        <v/>
      </c>
    </row>
    <row r="60" spans="1:8" x14ac:dyDescent="0.25">
      <c r="A60" s="55"/>
      <c r="B60" s="56"/>
      <c r="C60" s="53" t="s">
        <v>222</v>
      </c>
      <c r="D60">
        <v>13</v>
      </c>
      <c r="E60" t="s">
        <v>213</v>
      </c>
      <c r="F60" s="62">
        <f>SUMPRODUCT((ISNUMBER(SEARCH("{"&amp;D60&amp;",",INDEX(Rohdaten!$A$2:$GG$9999,,MATCH(C60,Rohdaten!$1:$1,)))))+(ISNUMBER(SEARCH(","&amp;D60&amp;",",INDEX(Rohdaten!$A$2:$GG$9999,,MATCH(C60,Rohdaten!$1:$1,)))))*1)</f>
        <v>0</v>
      </c>
      <c r="G60" s="4" t="str">
        <f>IF(MATCH(C60,$C:$C,0)=ROW(C60),SUM(F60:F110),"")</f>
        <v/>
      </c>
      <c r="H60" s="60"/>
    </row>
    <row r="61" spans="1:8" x14ac:dyDescent="0.25">
      <c r="A61" s="57"/>
      <c r="B61" s="58"/>
      <c r="C61" s="53" t="s">
        <v>222</v>
      </c>
      <c r="D61">
        <v>14</v>
      </c>
      <c r="E61" t="s">
        <v>214</v>
      </c>
      <c r="F61" s="62">
        <f>SUMPRODUCT((ISNUMBER(SEARCH("{"&amp;D61&amp;",",INDEX(Rohdaten!$A$2:$GG$9999,,MATCH(C61,Rohdaten!$1:$1,)))))+(ISNUMBER(SEARCH(","&amp;D61&amp;",",INDEX(Rohdaten!$A$2:$GG$9999,,MATCH(C61,Rohdaten!$1:$1,)))))*1)</f>
        <v>0</v>
      </c>
      <c r="G61" s="4" t="str">
        <f>IF(MATCH(C61,$C:$C,0)=ROW(C61),SUM(F61:F110),"")</f>
        <v/>
      </c>
    </row>
    <row r="62" spans="1:8" x14ac:dyDescent="0.25">
      <c r="A62" s="55"/>
      <c r="B62" s="56"/>
      <c r="C62" s="53" t="s">
        <v>222</v>
      </c>
      <c r="D62">
        <v>15</v>
      </c>
      <c r="E62" t="s">
        <v>215</v>
      </c>
      <c r="F62" s="62">
        <f>SUMPRODUCT((ISNUMBER(SEARCH("{"&amp;D62&amp;",",INDEX(Rohdaten!$A$2:$GG$9999,,MATCH(C62,Rohdaten!$1:$1,)))))+(ISNUMBER(SEARCH(","&amp;D62&amp;",",INDEX(Rohdaten!$A$2:$GG$9999,,MATCH(C62,Rohdaten!$1:$1,)))))*1)</f>
        <v>0</v>
      </c>
      <c r="G62" s="4" t="str">
        <f>IF(MATCH(C62,$C:$C,0)=ROW(C62),SUM(F62:F110),"")</f>
        <v/>
      </c>
    </row>
    <row r="63" spans="1:8" x14ac:dyDescent="0.25">
      <c r="A63" s="57"/>
      <c r="B63" s="58"/>
      <c r="C63" s="53" t="s">
        <v>222</v>
      </c>
      <c r="D63">
        <v>16</v>
      </c>
      <c r="E63" t="s">
        <v>216</v>
      </c>
      <c r="F63" s="62">
        <f>SUMPRODUCT((ISNUMBER(SEARCH("{"&amp;D63&amp;",",INDEX(Rohdaten!$A$2:$GG$9999,,MATCH(C63,Rohdaten!$1:$1,)))))+(ISNUMBER(SEARCH(","&amp;D63&amp;",",INDEX(Rohdaten!$A$2:$GG$9999,,MATCH(C63,Rohdaten!$1:$1,)))))*1)</f>
        <v>0</v>
      </c>
      <c r="G63" s="4" t="str">
        <f>IF(MATCH(C63,$C:$C,0)=ROW(C63),SUM(F63:F110),"")</f>
        <v/>
      </c>
    </row>
    <row r="64" spans="1:8" x14ac:dyDescent="0.25">
      <c r="A64" s="55"/>
      <c r="B64" s="56"/>
      <c r="C64" s="53" t="s">
        <v>222</v>
      </c>
      <c r="D64">
        <v>17</v>
      </c>
      <c r="E64" t="s">
        <v>217</v>
      </c>
      <c r="F64" s="62">
        <f>SUMPRODUCT((ISNUMBER(SEARCH("{"&amp;D64&amp;",",INDEX(Rohdaten!$A$2:$GG$9999,,MATCH(C64,Rohdaten!$1:$1,)))))+(ISNUMBER(SEARCH(","&amp;D64&amp;",",INDEX(Rohdaten!$A$2:$GG$9999,,MATCH(C64,Rohdaten!$1:$1,)))))*1)</f>
        <v>0</v>
      </c>
      <c r="G64" s="4" t="str">
        <f>IF(MATCH(C64,$C:$C,0)=ROW(C64),SUM(F64:F113),"")</f>
        <v/>
      </c>
    </row>
    <row r="65" spans="1:8" x14ac:dyDescent="0.25">
      <c r="A65" s="55"/>
      <c r="B65" s="56"/>
      <c r="C65" s="53" t="s">
        <v>222</v>
      </c>
      <c r="D65">
        <v>18</v>
      </c>
      <c r="E65" t="s">
        <v>218</v>
      </c>
      <c r="F65" s="62">
        <f>SUMPRODUCT((ISNUMBER(SEARCH("{"&amp;D65&amp;",",INDEX(Rohdaten!$A$2:$GG$9999,,MATCH(C65,Rohdaten!$1:$1,)))))+(ISNUMBER(SEARCH(","&amp;D65&amp;",",INDEX(Rohdaten!$A$2:$GG$9999,,MATCH(C65,Rohdaten!$1:$1,)))))*1)</f>
        <v>0</v>
      </c>
      <c r="G65" s="4" t="str">
        <f>IF(MATCH(C65,$C:$C,0)=ROW(C65),SUM(F65:F113),"")</f>
        <v/>
      </c>
    </row>
    <row r="66" spans="1:8" x14ac:dyDescent="0.25">
      <c r="A66" s="55"/>
      <c r="B66" s="56"/>
      <c r="C66" s="53" t="s">
        <v>222</v>
      </c>
      <c r="D66">
        <v>19</v>
      </c>
      <c r="E66" t="s">
        <v>219</v>
      </c>
      <c r="F66" s="62">
        <f>SUMPRODUCT((ISNUMBER(SEARCH("{"&amp;D66&amp;",",INDEX(Rohdaten!$A$2:$GG$9999,,MATCH(C66,Rohdaten!$1:$1,)))))+(ISNUMBER(SEARCH(","&amp;D66&amp;",",INDEX(Rohdaten!$A$2:$GG$9999,,MATCH(C66,Rohdaten!$1:$1,)))))*1)</f>
        <v>0</v>
      </c>
      <c r="G66" s="4" t="str">
        <f>IF(MATCH(C66,$C:$C,0)=ROW(C66),SUM(F66:F113),"")</f>
        <v/>
      </c>
    </row>
    <row r="67" spans="1:8" x14ac:dyDescent="0.25">
      <c r="A67" s="55"/>
      <c r="B67" s="56"/>
      <c r="C67" s="53" t="s">
        <v>222</v>
      </c>
      <c r="D67">
        <v>20</v>
      </c>
      <c r="E67" t="s">
        <v>220</v>
      </c>
      <c r="F67" s="62">
        <f>SUMPRODUCT((ISNUMBER(SEARCH("{"&amp;D67&amp;",",INDEX(Rohdaten!$A$2:$GG$9999,,MATCH(C67,Rohdaten!$1:$1,)))))+(ISNUMBER(SEARCH(","&amp;D67&amp;",",INDEX(Rohdaten!$A$2:$GG$9999,,MATCH(C67,Rohdaten!$1:$1,)))))*1)</f>
        <v>0</v>
      </c>
      <c r="G67" s="4" t="str">
        <f>IF(MATCH(C67,$C:$C,0)=ROW(C67),SUM(F67:F114),"")</f>
        <v/>
      </c>
    </row>
    <row r="68" spans="1:8" x14ac:dyDescent="0.25">
      <c r="A68" s="55"/>
      <c r="B68" s="56"/>
      <c r="C68" s="53" t="s">
        <v>222</v>
      </c>
      <c r="D68">
        <v>21</v>
      </c>
      <c r="E68" t="s">
        <v>221</v>
      </c>
      <c r="F68" s="62">
        <f>SUMPRODUCT((ISNUMBER(SEARCH("{"&amp;D68&amp;",",INDEX(Rohdaten!$A$2:$GG$9999,,MATCH(C68,Rohdaten!$1:$1,)))))+(ISNUMBER(SEARCH(","&amp;D68&amp;",",INDEX(Rohdaten!$A$2:$GG$9999,,MATCH(C68,Rohdaten!$1:$1,)))))*1)</f>
        <v>0</v>
      </c>
      <c r="G68" s="4" t="str">
        <f>IF(MATCH(C68,$C:$C,0)=ROW(C68),SUM(F68:F115),"")</f>
        <v/>
      </c>
    </row>
    <row r="69" spans="1:8" x14ac:dyDescent="0.25">
      <c r="A69" s="28"/>
      <c r="B69" s="26"/>
      <c r="C69" s="27" t="s">
        <v>223</v>
      </c>
      <c r="D69" s="27"/>
      <c r="E69" s="27"/>
      <c r="F69" s="4" t="e">
        <f>SUMPRODUCT((INDEX(Rohdaten!$A$2:$GG$9999,,MATCH(C69,Rohdaten!$1:$1,))&amp;""=D69&amp;"")*(Rohdaten!$A$2:$A$9999&lt;&gt;""))</f>
        <v>#N/A</v>
      </c>
      <c r="G69" s="4" t="e">
        <f>IF(MATCH(C69,$C:$C,0)=ROW(C69),SUM(F69:F71),"")</f>
        <v>#N/A</v>
      </c>
    </row>
    <row r="70" spans="1:8" x14ac:dyDescent="0.25">
      <c r="A70" s="55"/>
      <c r="B70" s="56"/>
      <c r="C70" s="53" t="s">
        <v>223</v>
      </c>
      <c r="D70" s="3">
        <v>0</v>
      </c>
      <c r="E70" t="s">
        <v>49</v>
      </c>
      <c r="F70" s="4" t="e">
        <f>SUMPRODUCT((INDEX(Rohdaten!$A$2:$GG$9999,,MATCH(C70,Rohdaten!$1:$1,))&amp;""=D70&amp;"")*(Rohdaten!$A$2:$A$9999&lt;&gt;""))</f>
        <v>#N/A</v>
      </c>
      <c r="G70" s="52"/>
    </row>
    <row r="71" spans="1:8" x14ac:dyDescent="0.25">
      <c r="A71" s="57"/>
      <c r="B71" s="58"/>
      <c r="C71" s="53" t="s">
        <v>223</v>
      </c>
      <c r="D71" s="3">
        <v>1</v>
      </c>
      <c r="E71" t="s">
        <v>50</v>
      </c>
      <c r="F71" s="4" t="e">
        <f>SUMPRODUCT((INDEX(Rohdaten!$A$2:$GG$9999,,MATCH(C71,Rohdaten!$1:$1,))&amp;""=D71&amp;"")*(Rohdaten!$A$2:$A$9999&lt;&gt;""))</f>
        <v>#N/A</v>
      </c>
      <c r="G71" s="59"/>
    </row>
    <row r="72" spans="1:8" x14ac:dyDescent="0.25">
      <c r="A72" s="65" t="s">
        <v>241</v>
      </c>
      <c r="B72" s="28" t="s">
        <v>224</v>
      </c>
      <c r="C72" s="27" t="s">
        <v>225</v>
      </c>
      <c r="D72" s="25"/>
      <c r="E72" s="63" t="s">
        <v>48</v>
      </c>
      <c r="F72" s="4" t="e">
        <f>SUMPRODUCT((INDEX(Rohdaten!$A$2:$GG$9999,,MATCH(C72,Rohdaten!$1:$1,))&amp;""=D72&amp;"")*(Rohdaten!$A$2:$A$9999&lt;&gt;""))</f>
        <v>#N/A</v>
      </c>
      <c r="G72" s="4" t="e">
        <f t="shared" ref="G72:G84" si="5">IF(MATCH(C72,$C:$C,0)=ROW(C72),SUM(F72:F77),"")</f>
        <v>#N/A</v>
      </c>
      <c r="H72" s="61" t="s">
        <v>233</v>
      </c>
    </row>
    <row r="73" spans="1:8" x14ac:dyDescent="0.25">
      <c r="A73"/>
      <c r="B73"/>
      <c r="C73" t="s">
        <v>225</v>
      </c>
      <c r="D73" s="3">
        <v>0</v>
      </c>
      <c r="E73" s="64" t="s">
        <v>242</v>
      </c>
      <c r="F73" s="4" t="e">
        <f>SUMPRODUCT((INDEX(Rohdaten!$A$2:$GG$9999,,MATCH(C73,Rohdaten!$1:$1,))&amp;""=D73&amp;"")*(Rohdaten!$A$2:$A$9999&lt;&gt;""))</f>
        <v>#N/A</v>
      </c>
      <c r="G73" s="4" t="str">
        <f t="shared" si="5"/>
        <v/>
      </c>
      <c r="H73" s="52"/>
    </row>
    <row r="74" spans="1:8" x14ac:dyDescent="0.25">
      <c r="A74"/>
      <c r="B74"/>
      <c r="C74" t="s">
        <v>225</v>
      </c>
      <c r="D74" s="3">
        <v>20</v>
      </c>
      <c r="E74" s="64" t="str">
        <f>CONCATENATE(D73+1," bis ",D74," Stunden")</f>
        <v>1 bis 20 Stunden</v>
      </c>
      <c r="F74" s="4" t="e">
        <f>SUMPRODUCT((INDEX(Rohdaten!$A$2:$GG$9999,,MATCH(C74,Rohdaten!$1:$1,))&gt;D73)*(INDEX(Rohdaten!$A$2:$GG$9999,,MATCH(C74,Rohdaten!$1:$1,))&lt;=D74))</f>
        <v>#N/A</v>
      </c>
      <c r="G74" s="4" t="str">
        <f t="shared" si="5"/>
        <v/>
      </c>
      <c r="H74" s="52"/>
    </row>
    <row r="75" spans="1:8" x14ac:dyDescent="0.25">
      <c r="A75"/>
      <c r="B75"/>
      <c r="C75" t="s">
        <v>225</v>
      </c>
      <c r="D75" s="3">
        <v>30</v>
      </c>
      <c r="E75" s="64" t="str">
        <f>CONCATENATE(D74+1," bis ",D75," Stunden")</f>
        <v>21 bis 30 Stunden</v>
      </c>
      <c r="F75" s="4" t="e">
        <f>SUMPRODUCT((INDEX(Rohdaten!$A$2:$GG$9999,,MATCH(C75,Rohdaten!$1:$1,))&gt;D74)*(INDEX(Rohdaten!$A$2:$GG$9999,,MATCH(C75,Rohdaten!$1:$1,))&lt;=D75))</f>
        <v>#N/A</v>
      </c>
      <c r="G75" s="4" t="str">
        <f t="shared" si="5"/>
        <v/>
      </c>
      <c r="H75" s="52"/>
    </row>
    <row r="76" spans="1:8" x14ac:dyDescent="0.25">
      <c r="A76"/>
      <c r="B76"/>
      <c r="C76" t="s">
        <v>225</v>
      </c>
      <c r="D76" s="3">
        <v>40</v>
      </c>
      <c r="E76" s="64" t="str">
        <f>CONCATENATE(D75+1," bis ",D76," Stunden")</f>
        <v>31 bis 40 Stunden</v>
      </c>
      <c r="F76" s="4" t="e">
        <f>SUMPRODUCT((INDEX(Rohdaten!$A$2:$GG$9999,,MATCH(C76,Rohdaten!$1:$1,))&gt;D75)*(INDEX(Rohdaten!$A$2:$GG$9999,,MATCH(C76,Rohdaten!$1:$1,))&lt;=D76))</f>
        <v>#N/A</v>
      </c>
      <c r="G76" s="4" t="str">
        <f t="shared" si="5"/>
        <v/>
      </c>
    </row>
    <row r="77" spans="1:8" x14ac:dyDescent="0.25">
      <c r="A77"/>
      <c r="B77"/>
      <c r="C77" t="s">
        <v>225</v>
      </c>
      <c r="D77" s="3"/>
      <c r="E77" s="64" t="str">
        <f>CONCATENATE("mehr als ",D76," Stunden")</f>
        <v>mehr als 40 Stunden</v>
      </c>
      <c r="F77" s="4" t="e">
        <f>SUMPRODUCT((INDEX(Rohdaten!$A$2:$GG$9999,,MATCH(C77,Rohdaten!$1:$1,))&gt;D76)*(Rohdaten!$A$2:$A$9999&lt;&gt;""))</f>
        <v>#N/A</v>
      </c>
      <c r="G77" s="4" t="str">
        <f t="shared" si="5"/>
        <v/>
      </c>
    </row>
    <row r="78" spans="1:8" x14ac:dyDescent="0.25">
      <c r="A78" s="28"/>
      <c r="B78" s="28" t="s">
        <v>226</v>
      </c>
      <c r="C78" s="27" t="s">
        <v>227</v>
      </c>
      <c r="D78" s="25"/>
      <c r="E78" s="63" t="s">
        <v>48</v>
      </c>
      <c r="F78" s="4" t="e">
        <f>SUMPRODUCT((INDEX(Rohdaten!$A$2:$GG$9999,,MATCH(C78,Rohdaten!$1:$1,))&amp;""=D78&amp;"")*(Rohdaten!$A$2:$A$9999&lt;&gt;""))</f>
        <v>#N/A</v>
      </c>
      <c r="G78" s="4" t="e">
        <f t="shared" si="5"/>
        <v>#N/A</v>
      </c>
      <c r="H78" s="61" t="s">
        <v>233</v>
      </c>
    </row>
    <row r="79" spans="1:8" x14ac:dyDescent="0.25">
      <c r="A79"/>
      <c r="B79"/>
      <c r="C79" s="53" t="s">
        <v>227</v>
      </c>
      <c r="D79" s="3">
        <v>0</v>
      </c>
      <c r="E79" s="64" t="s">
        <v>242</v>
      </c>
      <c r="F79" s="4" t="e">
        <f>SUMPRODUCT((INDEX(Rohdaten!$A$2:$GG$9999,,MATCH(C79,Rohdaten!$1:$1,))&amp;""=D79&amp;"")*(Rohdaten!$A$2:$A$9999&lt;&gt;""))</f>
        <v>#N/A</v>
      </c>
      <c r="G79" s="4" t="str">
        <f t="shared" si="5"/>
        <v/>
      </c>
      <c r="H79" s="52"/>
    </row>
    <row r="80" spans="1:8" x14ac:dyDescent="0.25">
      <c r="A80"/>
      <c r="B80"/>
      <c r="C80" s="53" t="s">
        <v>227</v>
      </c>
      <c r="D80" s="3">
        <v>15</v>
      </c>
      <c r="E80" s="64" t="str">
        <f>CONCATENATE(D79+1," bis ",D80," Stunden")</f>
        <v>1 bis 15 Stunden</v>
      </c>
      <c r="F80" s="4" t="e">
        <f>SUMPRODUCT((INDEX(Rohdaten!$A$2:$GG$9999,,MATCH(C80,Rohdaten!$1:$1,))&gt;D79)*(INDEX(Rohdaten!$A$2:$GG$9999,,MATCH(C80,Rohdaten!$1:$1,))&lt;=D80))</f>
        <v>#N/A</v>
      </c>
      <c r="G80" s="4" t="str">
        <f t="shared" si="5"/>
        <v/>
      </c>
      <c r="H80" s="52"/>
    </row>
    <row r="81" spans="1:8" x14ac:dyDescent="0.25">
      <c r="A81"/>
      <c r="B81"/>
      <c r="C81" s="53" t="s">
        <v>227</v>
      </c>
      <c r="D81" s="3">
        <v>20</v>
      </c>
      <c r="E81" s="64" t="str">
        <f>CONCATENATE(D80+1," bis ",D81," Stunden")</f>
        <v>16 bis 20 Stunden</v>
      </c>
      <c r="F81" s="4" t="e">
        <f>SUMPRODUCT((INDEX(Rohdaten!$A$2:$GG$9999,,MATCH(C81,Rohdaten!$1:$1,))&gt;D80)*(INDEX(Rohdaten!$A$2:$GG$9999,,MATCH(C81,Rohdaten!$1:$1,))&lt;=D81))</f>
        <v>#N/A</v>
      </c>
      <c r="G81" s="4" t="str">
        <f t="shared" si="5"/>
        <v/>
      </c>
      <c r="H81" s="52"/>
    </row>
    <row r="82" spans="1:8" x14ac:dyDescent="0.25">
      <c r="A82"/>
      <c r="B82"/>
      <c r="C82" s="53" t="s">
        <v>227</v>
      </c>
      <c r="D82" s="3">
        <v>25</v>
      </c>
      <c r="E82" s="64" t="str">
        <f>CONCATENATE(D81+1," bis ",D82," Stunden")</f>
        <v>21 bis 25 Stunden</v>
      </c>
      <c r="F82" s="4" t="e">
        <f>SUMPRODUCT((INDEX(Rohdaten!$A$2:$GG$9999,,MATCH(C82,Rohdaten!$1:$1,))&gt;D81)*(INDEX(Rohdaten!$A$2:$GG$9999,,MATCH(C82,Rohdaten!$1:$1,))&lt;=D82))</f>
        <v>#N/A</v>
      </c>
      <c r="G82" s="4" t="str">
        <f t="shared" si="5"/>
        <v/>
      </c>
    </row>
    <row r="83" spans="1:8" x14ac:dyDescent="0.25">
      <c r="A83" s="55"/>
      <c r="B83" s="56"/>
      <c r="C83" s="53" t="s">
        <v>227</v>
      </c>
      <c r="D83" s="3"/>
      <c r="E83" s="64" t="str">
        <f>CONCATENATE("mehr als ",D82," Stunden")</f>
        <v>mehr als 25 Stunden</v>
      </c>
      <c r="F83" s="4" t="e">
        <f>SUMPRODUCT((INDEX(Rohdaten!$A$2:$GG$9999,,MATCH(C83,Rohdaten!$1:$1,))&gt;D82)*(Rohdaten!$A$2:$A$9999&lt;&gt;""))</f>
        <v>#N/A</v>
      </c>
      <c r="G83" s="4" t="str">
        <f t="shared" si="5"/>
        <v/>
      </c>
    </row>
    <row r="84" spans="1:8" x14ac:dyDescent="0.25">
      <c r="A84" s="28"/>
      <c r="B84" s="28" t="s">
        <v>228</v>
      </c>
      <c r="C84" s="27" t="s">
        <v>229</v>
      </c>
      <c r="D84" s="25"/>
      <c r="E84" s="63" t="s">
        <v>48</v>
      </c>
      <c r="F84" s="4" t="e">
        <f>SUMPRODUCT((INDEX(Rohdaten!$A$2:$GG$9999,,MATCH(C84,Rohdaten!$1:$1,))&amp;""=D84&amp;"")*(Rohdaten!$A$2:$A$9999&lt;&gt;""))</f>
        <v>#N/A</v>
      </c>
      <c r="G84" s="4" t="e">
        <f t="shared" si="5"/>
        <v>#N/A</v>
      </c>
      <c r="H84" s="61" t="s">
        <v>233</v>
      </c>
    </row>
    <row r="85" spans="1:8" x14ac:dyDescent="0.25">
      <c r="A85"/>
      <c r="B85"/>
      <c r="C85" s="59" t="s">
        <v>229</v>
      </c>
      <c r="D85" s="3">
        <v>0</v>
      </c>
      <c r="E85" s="64" t="s">
        <v>242</v>
      </c>
      <c r="F85" s="4" t="e">
        <f>SUMPRODUCT((INDEX(Rohdaten!$A$2:$GG$9999,,MATCH(C85,Rohdaten!$1:$1,))&amp;""=D85&amp;"")*(Rohdaten!$A$2:$A$9999&lt;&gt;""))</f>
        <v>#N/A</v>
      </c>
      <c r="G85" s="4" t="str">
        <f>IF(MATCH(C85,$C:$C,0)=ROW(C85),SUM(F85:F89),"")</f>
        <v/>
      </c>
      <c r="H85" s="52"/>
    </row>
    <row r="86" spans="1:8" x14ac:dyDescent="0.25">
      <c r="A86"/>
      <c r="B86"/>
      <c r="C86" s="59" t="s">
        <v>229</v>
      </c>
      <c r="D86" s="3">
        <v>15</v>
      </c>
      <c r="E86" s="64" t="str">
        <f>CONCATENATE(D85+1," bis ",D86," Stunden")</f>
        <v>1 bis 15 Stunden</v>
      </c>
      <c r="F86" s="4" t="e">
        <f>SUMPRODUCT((INDEX(Rohdaten!$A$2:$GG$9999,,MATCH(C86,Rohdaten!$1:$1,))&gt;D85)*(INDEX(Rohdaten!$A$2:$GG$9999,,MATCH(C86,Rohdaten!$1:$1,))&lt;=D86))</f>
        <v>#N/A</v>
      </c>
      <c r="G86" s="4" t="str">
        <f>IF(MATCH(C86,$C:$C,0)=ROW(C86),SUM(F86:F90),"")</f>
        <v/>
      </c>
      <c r="H86" s="52"/>
    </row>
    <row r="87" spans="1:8" x14ac:dyDescent="0.25">
      <c r="A87"/>
      <c r="B87"/>
      <c r="C87" s="59" t="s">
        <v>229</v>
      </c>
      <c r="D87" s="3">
        <v>20</v>
      </c>
      <c r="E87" s="64" t="str">
        <f>CONCATENATE(D86+1," bis ",D87," Stunden")</f>
        <v>16 bis 20 Stunden</v>
      </c>
      <c r="F87" s="4" t="e">
        <f>SUMPRODUCT((INDEX(Rohdaten!$A$2:$GG$9999,,MATCH(C87,Rohdaten!$1:$1,))&gt;D86)*(INDEX(Rohdaten!$A$2:$GG$9999,,MATCH(C87,Rohdaten!$1:$1,))&lt;=D87))</f>
        <v>#N/A</v>
      </c>
      <c r="G87" s="4" t="str">
        <f>IF(MATCH(C87,$C:$C,0)=ROW(C87),SUM(F87:F91),"")</f>
        <v/>
      </c>
      <c r="H87" s="52"/>
    </row>
    <row r="88" spans="1:8" x14ac:dyDescent="0.25">
      <c r="A88"/>
      <c r="B88"/>
      <c r="C88" s="59" t="s">
        <v>229</v>
      </c>
      <c r="D88" s="3">
        <v>25</v>
      </c>
      <c r="E88" s="64" t="str">
        <f>CONCATENATE(D87+1," bis ",D88," Stunden")</f>
        <v>21 bis 25 Stunden</v>
      </c>
      <c r="F88" s="4" t="e">
        <f>SUMPRODUCT((INDEX(Rohdaten!$A$2:$GG$9999,,MATCH(C88,Rohdaten!$1:$1,))&gt;D87)*(INDEX(Rohdaten!$A$2:$GG$9999,,MATCH(C88,Rohdaten!$1:$1,))&lt;=D88))</f>
        <v>#N/A</v>
      </c>
      <c r="G88" s="4" t="str">
        <f>IF(MATCH(C88,$C:$C,0)=ROW(C88),SUM(F88:F92),"")</f>
        <v/>
      </c>
    </row>
    <row r="89" spans="1:8" x14ac:dyDescent="0.25">
      <c r="A89"/>
      <c r="B89"/>
      <c r="C89" s="59" t="s">
        <v>229</v>
      </c>
      <c r="D89" s="3"/>
      <c r="E89" s="64" t="str">
        <f>CONCATENATE("mehr als ",D88," Stunden")</f>
        <v>mehr als 25 Stunden</v>
      </c>
      <c r="F89" s="4" t="e">
        <f>SUMPRODUCT((INDEX(Rohdaten!$A$2:$GG$9999,,MATCH(C89,Rohdaten!$1:$1,))&gt;D88)*(Rohdaten!$A$2:$A$9999&lt;&gt;""))</f>
        <v>#N/A</v>
      </c>
      <c r="G89" s="4" t="str">
        <f>IF(MATCH(C89,$C:$C,0)=ROW(C89),SUM(F89:F93),"")</f>
        <v/>
      </c>
    </row>
    <row r="90" spans="1:8" x14ac:dyDescent="0.25">
      <c r="A90" s="28"/>
      <c r="B90" s="28" t="s">
        <v>230</v>
      </c>
      <c r="C90" s="27" t="s">
        <v>231</v>
      </c>
      <c r="D90" s="25"/>
      <c r="E90" s="63" t="s">
        <v>48</v>
      </c>
      <c r="F90" s="4" t="e">
        <f>SUMPRODUCT((INDEX(Rohdaten!$A$2:$GG$9999,,MATCH(C90,Rohdaten!$1:$1,))&amp;""=D90&amp;"")*(Rohdaten!$A$2:$A$9999&lt;&gt;""))</f>
        <v>#N/A</v>
      </c>
      <c r="G90" s="4" t="e">
        <f>IF(MATCH(C90,$C:$C,0)=ROW(C90),SUM(F90:F95),"")</f>
        <v>#N/A</v>
      </c>
      <c r="H90" s="61" t="s">
        <v>233</v>
      </c>
    </row>
    <row r="91" spans="1:8" x14ac:dyDescent="0.25">
      <c r="A91"/>
      <c r="B91"/>
      <c r="C91" t="s">
        <v>231</v>
      </c>
      <c r="D91" s="3">
        <v>0</v>
      </c>
      <c r="E91" s="64" t="s">
        <v>242</v>
      </c>
      <c r="F91" s="4" t="e">
        <f>SUMPRODUCT((INDEX(Rohdaten!$A$2:$GG$9999,,MATCH(C91,Rohdaten!$1:$1,))&amp;""=D91&amp;"")*(Rohdaten!$A$2:$A$9999&lt;&gt;""))</f>
        <v>#N/A</v>
      </c>
      <c r="G91" s="4" t="str">
        <f>IF(MATCH(C91,$C:$C,0)=ROW(C91),SUM(F91:F95),"")</f>
        <v/>
      </c>
      <c r="H91" s="52"/>
    </row>
    <row r="92" spans="1:8" x14ac:dyDescent="0.25">
      <c r="A92"/>
      <c r="B92"/>
      <c r="C92" t="s">
        <v>231</v>
      </c>
      <c r="D92" s="3">
        <v>3</v>
      </c>
      <c r="E92" s="64" t="str">
        <f>CONCATENATE(D91+1," bis ",D92," Stunden")</f>
        <v>1 bis 3 Stunden</v>
      </c>
      <c r="F92" s="4" t="e">
        <f>SUMPRODUCT((INDEX(Rohdaten!$A$2:$GG$9999,,MATCH(C92,Rohdaten!$1:$1,))&gt;D91)*(INDEX(Rohdaten!$A$2:$GG$9999,,MATCH(C92,Rohdaten!$1:$1,))&lt;=D92))</f>
        <v>#N/A</v>
      </c>
      <c r="G92" s="4" t="str">
        <f>IF(MATCH(C92,$C:$C,0)=ROW(C92),SUM(F92:F95),"")</f>
        <v/>
      </c>
      <c r="H92" s="52"/>
    </row>
    <row r="93" spans="1:8" x14ac:dyDescent="0.25">
      <c r="A93"/>
      <c r="B93"/>
      <c r="C93" t="s">
        <v>231</v>
      </c>
      <c r="D93" s="3">
        <v>6</v>
      </c>
      <c r="E93" s="64" t="str">
        <f>CONCATENATE(D92+1," bis ",D93," Stunden")</f>
        <v>4 bis 6 Stunden</v>
      </c>
      <c r="F93" s="4" t="e">
        <f>SUMPRODUCT((INDEX(Rohdaten!$A$2:$GG$9999,,MATCH(C93,Rohdaten!$1:$1,))&gt;D92)*(INDEX(Rohdaten!$A$2:$GG$9999,,MATCH(C93,Rohdaten!$1:$1,))&lt;=D93))</f>
        <v>#N/A</v>
      </c>
      <c r="G93" s="4" t="str">
        <f>IF(MATCH(C93,$C:$C,0)=ROW(C93),SUM(F93:F95),"")</f>
        <v/>
      </c>
      <c r="H93" s="52"/>
    </row>
    <row r="94" spans="1:8" x14ac:dyDescent="0.25">
      <c r="A94"/>
      <c r="B94"/>
      <c r="C94" t="s">
        <v>231</v>
      </c>
      <c r="D94" s="3">
        <v>9</v>
      </c>
      <c r="E94" s="64" t="str">
        <f>CONCATENATE(D93+1," bis ",D94," Stunden")</f>
        <v>7 bis 9 Stunden</v>
      </c>
      <c r="F94" s="4" t="e">
        <f>SUMPRODUCT((INDEX(Rohdaten!$A$2:$GG$9999,,MATCH(C94,Rohdaten!$1:$1,))&gt;D93)*(INDEX(Rohdaten!$A$2:$GG$9999,,MATCH(C94,Rohdaten!$1:$1,))&lt;=D94))</f>
        <v>#N/A</v>
      </c>
      <c r="G94" s="4" t="str">
        <f>IF(MATCH(C94,$C:$C,0)=ROW(C94),SUM(F94:F95),"")</f>
        <v/>
      </c>
    </row>
    <row r="95" spans="1:8" x14ac:dyDescent="0.25">
      <c r="A95"/>
      <c r="B95"/>
      <c r="C95" t="s">
        <v>231</v>
      </c>
      <c r="D95" s="3"/>
      <c r="E95" s="64" t="str">
        <f>CONCATENATE("mehr als ",D94," Stunden")</f>
        <v>mehr als 9 Stunden</v>
      </c>
      <c r="F95" s="4" t="e">
        <f>SUMPRODUCT((INDEX(Rohdaten!$A$2:$GG$9999,,MATCH(C95,Rohdaten!$1:$1,))&gt;D94)*(Rohdaten!$A$2:$A$9999&lt;&gt;""))</f>
        <v>#N/A</v>
      </c>
      <c r="G95" s="4" t="str">
        <f>IF(MATCH(C95,$C:$C,0)=ROW(C95),SUM(F95:F95),"")</f>
        <v/>
      </c>
    </row>
    <row r="96" spans="1:8" ht="15.75" x14ac:dyDescent="0.25">
      <c r="A96" s="35" t="s">
        <v>95</v>
      </c>
      <c r="B96" s="39"/>
      <c r="C96" s="37"/>
      <c r="D96" s="36"/>
      <c r="E96" s="36"/>
      <c r="F96" s="37"/>
      <c r="G96" s="37"/>
    </row>
    <row r="97" spans="1:7" x14ac:dyDescent="0.25">
      <c r="A97" s="42" t="s">
        <v>243</v>
      </c>
      <c r="B97" s="42" t="s">
        <v>243</v>
      </c>
      <c r="C97" s="34" t="s">
        <v>19</v>
      </c>
      <c r="D97" s="34"/>
      <c r="E97" s="34"/>
      <c r="F97" s="4" t="e">
        <f>SUMPRODUCT((INDEX(Rohdaten!$A$2:$GG$9999,,MATCH(C97,Rohdaten!$1:$1,))&amp;""=D97&amp;"")*(Rohdaten!$H$2:$H$9999&lt;&gt;""))</f>
        <v>#N/A</v>
      </c>
      <c r="G97" s="4" t="e">
        <f>IF(MATCH(C97,$C:$C,0)=ROW(C97),SUM(F97:F99),"")</f>
        <v>#N/A</v>
      </c>
    </row>
    <row r="98" spans="1:7" x14ac:dyDescent="0.25">
      <c r="A98" s="3"/>
      <c r="C98" s="53" t="s">
        <v>19</v>
      </c>
      <c r="D98" s="3">
        <v>0</v>
      </c>
      <c r="E98" s="2" t="s">
        <v>49</v>
      </c>
      <c r="F98" s="4" t="e">
        <f>SUMPRODUCT((INDEX(Rohdaten!$A$2:$GG$9999,,MATCH(C98,Rohdaten!$1:$1,))&amp;""=D98&amp;"")*(Rohdaten!$H$2:$H$9999&lt;&gt;""))</f>
        <v>#N/A</v>
      </c>
      <c r="G98" s="4" t="str">
        <f>IF(MATCH(C98,$C:$C,0)=ROW(C98),SUM(F98:F100),"")</f>
        <v/>
      </c>
    </row>
    <row r="99" spans="1:7" x14ac:dyDescent="0.25">
      <c r="A99" s="3"/>
      <c r="C99" s="53" t="s">
        <v>19</v>
      </c>
      <c r="D99" s="3">
        <v>1</v>
      </c>
      <c r="E99" s="2" t="s">
        <v>50</v>
      </c>
      <c r="F99" s="4" t="e">
        <f>SUMPRODUCT((INDEX(Rohdaten!$A$2:$GG$9999,,MATCH(C99,Rohdaten!$1:$1,))&amp;""=D99&amp;"")*(Rohdaten!$H$2:$H$9999&lt;&gt;""))</f>
        <v>#N/A</v>
      </c>
      <c r="G99" s="4" t="str">
        <f>IF(MATCH(C99,$C:$C,0)=ROW(C99),SUM(F99:F101),"")</f>
        <v/>
      </c>
    </row>
    <row r="100" spans="1:7" x14ac:dyDescent="0.25">
      <c r="A100" s="42"/>
      <c r="B100" s="40" t="s">
        <v>244</v>
      </c>
      <c r="C100" s="34" t="s">
        <v>245</v>
      </c>
      <c r="D100" s="41"/>
      <c r="E100" s="41" t="s">
        <v>48</v>
      </c>
      <c r="F100" s="4" t="e">
        <f>SUMPRODUCT((INDEX(Rohdaten!$A$2:$GG$9999,,MATCH(C100,Rohdaten!$1:$1,))&amp;""=D100&amp;"")*(Rohdaten!$H$2:$H$9999&lt;&gt;""))</f>
        <v>#N/A</v>
      </c>
      <c r="G100" s="4" t="e">
        <f>IF(MATCH(C100,$C:$C,0)=ROW(C100),SUM(F100:F110),"")</f>
        <v>#N/A</v>
      </c>
    </row>
    <row r="101" spans="1:7" x14ac:dyDescent="0.25">
      <c r="C101" s="53" t="s">
        <v>245</v>
      </c>
      <c r="D101" s="3">
        <v>0</v>
      </c>
      <c r="E101" t="s">
        <v>246</v>
      </c>
      <c r="F101" s="4" t="e">
        <f>SUMPRODUCT((INDEX(Rohdaten!$A$2:$GG$9999,,MATCH(C101,Rohdaten!$1:$1,))&amp;""=D101&amp;"")*(Rohdaten!$H$2:$H$9999&lt;&gt;""))</f>
        <v>#N/A</v>
      </c>
      <c r="G101" s="4" t="str">
        <f t="shared" ref="G101:G108" si="6">IF(MATCH(C101,$C:$C,0)=ROW(C101),SUM(F101:F103),"")</f>
        <v/>
      </c>
    </row>
    <row r="102" spans="1:7" x14ac:dyDescent="0.25">
      <c r="C102" s="53" t="s">
        <v>245</v>
      </c>
      <c r="D102" s="3">
        <v>1</v>
      </c>
      <c r="E102" t="s">
        <v>311</v>
      </c>
      <c r="F102" s="4" t="e">
        <f>SUMPRODUCT((INDEX(Rohdaten!$A$2:$GG$9999,,MATCH(C102,Rohdaten!$1:$1,))&amp;""=D102&amp;"")*(Rohdaten!$H$2:$H$9999&lt;&gt;""))</f>
        <v>#N/A</v>
      </c>
      <c r="G102" s="4" t="str">
        <f t="shared" si="6"/>
        <v/>
      </c>
    </row>
    <row r="103" spans="1:7" x14ac:dyDescent="0.25">
      <c r="C103" s="53" t="s">
        <v>245</v>
      </c>
      <c r="D103" s="3">
        <v>2</v>
      </c>
      <c r="E103" t="s">
        <v>310</v>
      </c>
      <c r="F103" s="4" t="e">
        <f>SUMPRODUCT((INDEX(Rohdaten!$A$2:$GG$9999,,MATCH(C103,Rohdaten!$1:$1,))&amp;""=D103&amp;"")*(Rohdaten!$H$2:$H$9999&lt;&gt;""))</f>
        <v>#N/A</v>
      </c>
      <c r="G103" s="4" t="str">
        <f t="shared" si="6"/>
        <v/>
      </c>
    </row>
    <row r="104" spans="1:7" x14ac:dyDescent="0.25">
      <c r="C104" s="53" t="s">
        <v>245</v>
      </c>
      <c r="D104" s="3">
        <v>3</v>
      </c>
      <c r="E104" t="s">
        <v>312</v>
      </c>
      <c r="F104" s="4" t="e">
        <f>SUMPRODUCT((INDEX(Rohdaten!$A$2:$GG$9999,,MATCH(C104,Rohdaten!$1:$1,))&amp;""=D104&amp;"")*(Rohdaten!$H$2:$H$9999&lt;&gt;""))</f>
        <v>#N/A</v>
      </c>
      <c r="G104" s="4" t="str">
        <f t="shared" si="6"/>
        <v/>
      </c>
    </row>
    <row r="105" spans="1:7" x14ac:dyDescent="0.25">
      <c r="C105" s="53" t="s">
        <v>245</v>
      </c>
      <c r="D105" s="3">
        <v>4</v>
      </c>
      <c r="E105" t="s">
        <v>250</v>
      </c>
      <c r="F105" s="4" t="e">
        <f>SUMPRODUCT((INDEX(Rohdaten!$A$2:$GG$9999,,MATCH(C105,Rohdaten!$1:$1,))&amp;""=D105&amp;"")*(Rohdaten!$H$2:$H$9999&lt;&gt;""))</f>
        <v>#N/A</v>
      </c>
      <c r="G105" s="4" t="str">
        <f t="shared" si="6"/>
        <v/>
      </c>
    </row>
    <row r="106" spans="1:7" x14ac:dyDescent="0.25">
      <c r="C106" s="53" t="s">
        <v>245</v>
      </c>
      <c r="D106" s="3">
        <v>5</v>
      </c>
      <c r="E106" t="s">
        <v>251</v>
      </c>
      <c r="F106" s="4" t="e">
        <f>SUMPRODUCT((INDEX(Rohdaten!$A$2:$GG$9999,,MATCH(C106,Rohdaten!$1:$1,))&amp;""=D106&amp;"")*(Rohdaten!$H$2:$H$9999&lt;&gt;""))</f>
        <v>#N/A</v>
      </c>
      <c r="G106" s="4" t="str">
        <f t="shared" si="6"/>
        <v/>
      </c>
    </row>
    <row r="107" spans="1:7" x14ac:dyDescent="0.25">
      <c r="C107" s="53" t="s">
        <v>245</v>
      </c>
      <c r="D107" s="3">
        <v>6</v>
      </c>
      <c r="E107" t="s">
        <v>252</v>
      </c>
      <c r="F107" s="4" t="e">
        <f>SUMPRODUCT((INDEX(Rohdaten!$A$2:$GG$9999,,MATCH(C107,Rohdaten!$1:$1,))&amp;""=D107&amp;"")*(Rohdaten!$H$2:$H$9999&lt;&gt;""))</f>
        <v>#N/A</v>
      </c>
      <c r="G107" s="4" t="str">
        <f t="shared" si="6"/>
        <v/>
      </c>
    </row>
    <row r="108" spans="1:7" x14ac:dyDescent="0.25">
      <c r="C108" s="53" t="s">
        <v>245</v>
      </c>
      <c r="D108" s="3">
        <v>7</v>
      </c>
      <c r="E108" t="s">
        <v>253</v>
      </c>
      <c r="F108" s="4" t="e">
        <f>SUMPRODUCT((INDEX(Rohdaten!$A$2:$GG$9999,,MATCH(C108,Rohdaten!$1:$1,))&amp;""=D108&amp;"")*(Rohdaten!$H$2:$H$9999&lt;&gt;""))</f>
        <v>#N/A</v>
      </c>
      <c r="G108" s="4" t="str">
        <f t="shared" si="6"/>
        <v/>
      </c>
    </row>
    <row r="109" spans="1:7" x14ac:dyDescent="0.25">
      <c r="C109" s="53" t="s">
        <v>245</v>
      </c>
      <c r="D109" s="3">
        <v>8</v>
      </c>
      <c r="E109" t="s">
        <v>254</v>
      </c>
      <c r="F109" s="4" t="e">
        <f>SUMPRODUCT((INDEX(Rohdaten!$A$2:$GG$9999,,MATCH(C109,Rohdaten!$1:$1,))&amp;""=D109&amp;"")*(Rohdaten!$H$2:$H$9999&lt;&gt;""))</f>
        <v>#N/A</v>
      </c>
      <c r="G109" s="4" t="str">
        <f>IF(MATCH(C109,$C:$C,0)=ROW(C109),SUM(F109:F110),"")</f>
        <v/>
      </c>
    </row>
    <row r="110" spans="1:7" x14ac:dyDescent="0.25">
      <c r="C110" s="53" t="s">
        <v>245</v>
      </c>
      <c r="D110" s="3">
        <v>9</v>
      </c>
      <c r="E110" t="s">
        <v>255</v>
      </c>
      <c r="F110" s="4" t="e">
        <f>SUMPRODUCT((INDEX(Rohdaten!$A$2:$GG$9999,,MATCH(C110,Rohdaten!$1:$1,))&amp;""=D110&amp;"")*(Rohdaten!$H$2:$H$9999&lt;&gt;""))</f>
        <v>#N/A</v>
      </c>
      <c r="G110" s="4" t="str">
        <f>IF(MATCH(C110,$C:$C,0)=ROW(C110),SUM(F110:F110),"")</f>
        <v/>
      </c>
    </row>
    <row r="111" spans="1:7" x14ac:dyDescent="0.25">
      <c r="A111" s="71" t="s">
        <v>299</v>
      </c>
      <c r="B111" s="40" t="s">
        <v>281</v>
      </c>
      <c r="C111" s="40" t="s">
        <v>278</v>
      </c>
      <c r="D111" s="41"/>
      <c r="E111" s="41" t="s">
        <v>48</v>
      </c>
      <c r="F111" s="4" t="e">
        <f>SUMPRODUCT((INDEX(Rohdaten!$A$2:$GG$9999,,MATCH(C111,Rohdaten!$1:$1,))&amp;""=D111&amp;"")*(Rohdaten!$H$2:$H$9999&lt;&gt;""))</f>
        <v>#N/A</v>
      </c>
    </row>
    <row r="112" spans="1:7" x14ac:dyDescent="0.25">
      <c r="C112" s="17" t="s">
        <v>278</v>
      </c>
      <c r="D112" s="70">
        <v>0</v>
      </c>
      <c r="E112" s="17" t="s">
        <v>279</v>
      </c>
      <c r="F112" s="38" t="e">
        <f>SUMPRODUCT((INDEX(Rohdaten!$A$2:$GG$9999,,MATCH(C112,Rohdaten!$1:$1,))&amp;""=D112&amp;"")*(Rohdaten!$H$2:$H$9999&lt;&gt;""))</f>
        <v>#N/A</v>
      </c>
    </row>
    <row r="113" spans="1:8" x14ac:dyDescent="0.25">
      <c r="C113" t="s">
        <v>278</v>
      </c>
      <c r="D113" s="3">
        <v>1</v>
      </c>
      <c r="E113" t="s">
        <v>280</v>
      </c>
      <c r="F113" s="4" t="e">
        <f>SUMPRODUCT((INDEX(Rohdaten!$A$2:$GG$9999,,MATCH(C113,Rohdaten!$1:$1,))&amp;""=D113&amp;"")*(Rohdaten!$H$2:$H$9999&lt;&gt;""))</f>
        <v>#N/A</v>
      </c>
    </row>
    <row r="114" spans="1:8" x14ac:dyDescent="0.25">
      <c r="A114" s="42" t="s">
        <v>256</v>
      </c>
      <c r="B114" s="40" t="s">
        <v>260</v>
      </c>
      <c r="C114" s="40" t="s">
        <v>259</v>
      </c>
      <c r="D114" s="41"/>
      <c r="E114" s="41" t="s">
        <v>48</v>
      </c>
      <c r="F114" s="4" t="e">
        <f>SUMPRODUCT((INDEX(Rohdaten!$A$2:$GG$9999,,MATCH(C114,Rohdaten!$1:$1,))&amp;""=D114&amp;"")*(Rohdaten!$H$2:$H$9999&lt;&gt;""))</f>
        <v>#N/A</v>
      </c>
      <c r="G114" s="4" t="e">
        <f>IF(MATCH(C114,$C:$C,0)=ROW(C114),SUM(F114:F116),"")</f>
        <v>#N/A</v>
      </c>
    </row>
    <row r="115" spans="1:8" x14ac:dyDescent="0.25">
      <c r="C115" t="s">
        <v>259</v>
      </c>
      <c r="D115" s="3">
        <v>0</v>
      </c>
      <c r="E115" t="s">
        <v>257</v>
      </c>
      <c r="F115" s="4" t="e">
        <f>SUMPRODUCT((INDEX(Rohdaten!$A$2:$GG$9999,,MATCH(C115,Rohdaten!$1:$1,))&amp;""=D115&amp;"")*(Rohdaten!$H$2:$H$9999&lt;&gt;""))</f>
        <v>#N/A</v>
      </c>
      <c r="G115" s="4" t="str">
        <f>IF(MATCH(C115,$C:$C,0)=ROW(C115),SUM(F115:F117),"")</f>
        <v/>
      </c>
    </row>
    <row r="116" spans="1:8" x14ac:dyDescent="0.25">
      <c r="C116" t="s">
        <v>259</v>
      </c>
      <c r="D116" s="3">
        <v>1</v>
      </c>
      <c r="E116" t="s">
        <v>258</v>
      </c>
      <c r="F116" s="4" t="e">
        <f>SUMPRODUCT((INDEX(Rohdaten!$A$2:$GG$9999,,MATCH(C116,Rohdaten!$1:$1,))&amp;""=D116&amp;"")*(Rohdaten!$H$2:$H$9999&lt;&gt;""))</f>
        <v>#N/A</v>
      </c>
      <c r="G116" s="4" t="str">
        <f>IF(MATCH(C116,$C:$C,0)=ROW(C116),SUM(F116:F118),"")</f>
        <v/>
      </c>
    </row>
    <row r="117" spans="1:8" x14ac:dyDescent="0.25">
      <c r="A117" s="42" t="s">
        <v>300</v>
      </c>
      <c r="B117" s="40" t="s">
        <v>261</v>
      </c>
      <c r="C117" s="40" t="s">
        <v>262</v>
      </c>
      <c r="D117" s="41"/>
      <c r="E117" s="41" t="s">
        <v>48</v>
      </c>
      <c r="F117" s="4" t="e">
        <f>SUMPRODUCT((INDEX(Rohdaten!$A$2:$GG$9999,,MATCH(C117,Rohdaten!$1:$1,))&amp;""=D117&amp;"")*(Rohdaten!$H$2:$H$9999&lt;&gt;""))</f>
        <v>#N/A</v>
      </c>
      <c r="G117" s="4" t="e">
        <f>IF(MATCH(C117,$C:$C,0)=ROW(C117),SUM(F117:F119),"")</f>
        <v>#N/A</v>
      </c>
    </row>
    <row r="118" spans="1:8" x14ac:dyDescent="0.25">
      <c r="C118" t="s">
        <v>262</v>
      </c>
      <c r="D118" s="3">
        <v>0</v>
      </c>
      <c r="E118" t="s">
        <v>257</v>
      </c>
      <c r="F118" s="4" t="e">
        <f>SUMPRODUCT((INDEX(Rohdaten!$A$2:$GG$9999,,MATCH(C118,Rohdaten!$1:$1,))&amp;""=D118&amp;"")*(Rohdaten!$H$2:$H$9999&lt;&gt;""))</f>
        <v>#N/A</v>
      </c>
      <c r="G118" s="4" t="str">
        <f>IF(MATCH(C118,$C:$C,0)=ROW(C118),SUM(F118:F119),"")</f>
        <v/>
      </c>
    </row>
    <row r="119" spans="1:8" x14ac:dyDescent="0.25">
      <c r="C119" t="s">
        <v>262</v>
      </c>
      <c r="D119" s="3">
        <v>1</v>
      </c>
      <c r="E119" t="s">
        <v>258</v>
      </c>
      <c r="F119" s="4" t="e">
        <f>SUMPRODUCT((INDEX(Rohdaten!$A$2:$GG$9999,,MATCH(C119,Rohdaten!$1:$1,))&amp;""=D119&amp;"")*(Rohdaten!$H$2:$H$9999&lt;&gt;""))</f>
        <v>#N/A</v>
      </c>
      <c r="G119" s="4" t="str">
        <f>IF(MATCH(C119,$C:$C,0)=ROW(C119),SUM(F119:F119),"")</f>
        <v/>
      </c>
    </row>
    <row r="120" spans="1:8" x14ac:dyDescent="0.25">
      <c r="A120" s="42"/>
      <c r="B120" s="40" t="s">
        <v>290</v>
      </c>
      <c r="C120" s="34" t="s">
        <v>282</v>
      </c>
      <c r="D120" s="34"/>
      <c r="E120" s="41" t="s">
        <v>48</v>
      </c>
      <c r="F120" s="4" t="e">
        <f>SUMPRODUCT((INDEX(Rohdaten!$A$2:$GG$9999,,MATCH(C120,Rohdaten!$1:$1,))&amp;""=D120&amp;"")*(Rohdaten!$H$2:$H$9999&lt;&gt;""))</f>
        <v>#N/A</v>
      </c>
      <c r="G120" s="4" t="e">
        <f t="shared" ref="G120:G127" si="7">IF(MATCH(C120,$C:$C,0)=ROW(C120),SUM(F120:F127),"")</f>
        <v>#N/A</v>
      </c>
    </row>
    <row r="121" spans="1:8" x14ac:dyDescent="0.25">
      <c r="C121" t="s">
        <v>282</v>
      </c>
      <c r="D121">
        <v>0</v>
      </c>
      <c r="E121" t="s">
        <v>283</v>
      </c>
      <c r="F121" s="4" t="e">
        <f>SUMPRODUCT((INDEX(Rohdaten!$A$2:$GG$9999,,MATCH(C121,Rohdaten!$1:$1,))&amp;""=D121&amp;"")*(Rohdaten!$H$2:$H$9999&lt;&gt;""))</f>
        <v>#N/A</v>
      </c>
      <c r="G121" s="4" t="str">
        <f t="shared" si="7"/>
        <v/>
      </c>
    </row>
    <row r="122" spans="1:8" x14ac:dyDescent="0.25">
      <c r="C122" t="s">
        <v>282</v>
      </c>
      <c r="D122">
        <v>1</v>
      </c>
      <c r="E122" t="s">
        <v>284</v>
      </c>
      <c r="F122" s="4" t="e">
        <f>SUMPRODUCT((INDEX(Rohdaten!$A$2:$GG$9999,,MATCH(C122,Rohdaten!$1:$1,))&amp;""=D122&amp;"")*(Rohdaten!$H$2:$H$9999&lt;&gt;""))</f>
        <v>#N/A</v>
      </c>
      <c r="G122" s="4" t="str">
        <f t="shared" si="7"/>
        <v/>
      </c>
    </row>
    <row r="123" spans="1:8" x14ac:dyDescent="0.25">
      <c r="C123" t="s">
        <v>282</v>
      </c>
      <c r="D123">
        <v>2</v>
      </c>
      <c r="E123" t="s">
        <v>285</v>
      </c>
      <c r="F123" s="4" t="e">
        <f>SUMPRODUCT((INDEX(Rohdaten!$A$2:$GG$9999,,MATCH(C123,Rohdaten!$1:$1,))&amp;""=D123&amp;"")*(Rohdaten!$H$2:$H$9999&lt;&gt;""))</f>
        <v>#N/A</v>
      </c>
      <c r="G123" s="4" t="str">
        <f t="shared" si="7"/>
        <v/>
      </c>
    </row>
    <row r="124" spans="1:8" x14ac:dyDescent="0.25">
      <c r="C124" t="s">
        <v>282</v>
      </c>
      <c r="D124">
        <v>3</v>
      </c>
      <c r="E124" t="s">
        <v>286</v>
      </c>
      <c r="F124" s="4" t="e">
        <f>SUMPRODUCT((INDEX(Rohdaten!$A$2:$GG$9999,,MATCH(C124,Rohdaten!$1:$1,))&amp;""=D124&amp;"")*(Rohdaten!$H$2:$H$9999&lt;&gt;""))</f>
        <v>#N/A</v>
      </c>
      <c r="G124" s="4" t="str">
        <f t="shared" si="7"/>
        <v/>
      </c>
    </row>
    <row r="125" spans="1:8" x14ac:dyDescent="0.25">
      <c r="C125" t="s">
        <v>282</v>
      </c>
      <c r="D125">
        <v>4</v>
      </c>
      <c r="E125" t="s">
        <v>287</v>
      </c>
      <c r="F125" s="4" t="e">
        <f>SUMPRODUCT((INDEX(Rohdaten!$A$2:$GG$9999,,MATCH(C125,Rohdaten!$1:$1,))&amp;""=D125&amp;"")*(Rohdaten!$H$2:$H$9999&lt;&gt;""))</f>
        <v>#N/A</v>
      </c>
      <c r="G125" s="4" t="str">
        <f t="shared" si="7"/>
        <v/>
      </c>
    </row>
    <row r="126" spans="1:8" x14ac:dyDescent="0.25">
      <c r="C126" t="s">
        <v>282</v>
      </c>
      <c r="D126">
        <v>5</v>
      </c>
      <c r="E126" t="s">
        <v>288</v>
      </c>
      <c r="F126" s="4" t="e">
        <f>SUMPRODUCT((INDEX(Rohdaten!$A$2:$GG$9999,,MATCH(C126,Rohdaten!$1:$1,))&amp;""=D126&amp;"")*(Rohdaten!$H$2:$H$9999&lt;&gt;""))</f>
        <v>#N/A</v>
      </c>
      <c r="G126" s="4" t="str">
        <f t="shared" si="7"/>
        <v/>
      </c>
    </row>
    <row r="127" spans="1:8" x14ac:dyDescent="0.25">
      <c r="C127" t="s">
        <v>282</v>
      </c>
      <c r="D127">
        <v>6</v>
      </c>
      <c r="E127" t="s">
        <v>289</v>
      </c>
      <c r="F127" s="4" t="e">
        <f>SUMPRODUCT((INDEX(Rohdaten!$A$2:$GG$9999,,MATCH(C127,Rohdaten!$1:$1,))&amp;""=D127&amp;"")*(Rohdaten!$H$2:$H$9999&lt;&gt;""))</f>
        <v>#N/A</v>
      </c>
      <c r="G127" s="4" t="str">
        <f t="shared" si="7"/>
        <v/>
      </c>
    </row>
    <row r="128" spans="1:8" x14ac:dyDescent="0.25">
      <c r="A128" s="42"/>
      <c r="B128" s="40" t="s">
        <v>313</v>
      </c>
      <c r="C128" s="34" t="s">
        <v>291</v>
      </c>
      <c r="D128" s="34"/>
      <c r="E128" s="41" t="s">
        <v>48</v>
      </c>
      <c r="F128" s="4" t="e">
        <f>SUMPRODUCT((INDEX(Rohdaten!$A$2:$GG$9999,,MATCH(C128,Rohdaten!$1:$1,))&amp;""=D128&amp;"")*(Rohdaten!$H$2:$H$9999&lt;&gt;""))</f>
        <v>#N/A</v>
      </c>
      <c r="G128" s="4" t="e">
        <f>IF(MATCH(C128,$C:$C,0)=ROW(C128),SUM(F128:F136),"")</f>
        <v>#N/A</v>
      </c>
      <c r="H128" s="29" t="s">
        <v>309</v>
      </c>
    </row>
    <row r="129" spans="1:8" x14ac:dyDescent="0.25">
      <c r="A129"/>
      <c r="B129"/>
      <c r="C129" t="s">
        <v>291</v>
      </c>
      <c r="D129">
        <v>0</v>
      </c>
      <c r="E129" t="s">
        <v>279</v>
      </c>
      <c r="F129" s="62">
        <f>SUMPRODUCT((ISNUMBER(SEARCH("{"&amp;D129&amp;",",INDEX(Rohdaten!$A$2:$GG$9999,,MATCH(C129,Rohdaten!$1:$1,)))))+(ISNUMBER(SEARCH(","&amp;D129&amp;",",INDEX(Rohdaten!$A$2:$GG$9999,,MATCH(C129,Rohdaten!$1:$1,)))))*1)</f>
        <v>0</v>
      </c>
      <c r="G129" s="4"/>
    </row>
    <row r="130" spans="1:8" x14ac:dyDescent="0.25">
      <c r="C130" t="s">
        <v>291</v>
      </c>
      <c r="D130">
        <v>1</v>
      </c>
      <c r="E130" t="s">
        <v>292</v>
      </c>
      <c r="F130" s="62">
        <f>SUMPRODUCT((ISNUMBER(SEARCH("{"&amp;D130&amp;",",INDEX(Rohdaten!$A$2:$GG$9999,,MATCH(C130,Rohdaten!$1:$1,)))))+(ISNUMBER(SEARCH(","&amp;D130&amp;",",INDEX(Rohdaten!$A$2:$GG$9999,,MATCH(C130,Rohdaten!$1:$1,)))))*1)</f>
        <v>0</v>
      </c>
      <c r="G130" s="4"/>
    </row>
    <row r="131" spans="1:8" x14ac:dyDescent="0.25">
      <c r="C131" t="s">
        <v>291</v>
      </c>
      <c r="D131">
        <v>2</v>
      </c>
      <c r="E131" t="s">
        <v>293</v>
      </c>
      <c r="F131" s="62">
        <f>SUMPRODUCT((ISNUMBER(SEARCH("{"&amp;D131&amp;",",INDEX(Rohdaten!$A$2:$GG$9999,,MATCH(C131,Rohdaten!$1:$1,)))))+(ISNUMBER(SEARCH(","&amp;D131&amp;",",INDEX(Rohdaten!$A$2:$GG$9999,,MATCH(C131,Rohdaten!$1:$1,)))))*1)</f>
        <v>0</v>
      </c>
      <c r="G131" s="4" t="str">
        <f>IF(MATCH(C131,$C:$C,0)=ROW(C131),SUM(F131:F188),"")</f>
        <v/>
      </c>
    </row>
    <row r="132" spans="1:8" x14ac:dyDescent="0.25">
      <c r="C132" t="s">
        <v>291</v>
      </c>
      <c r="D132">
        <v>3</v>
      </c>
      <c r="E132" t="s">
        <v>294</v>
      </c>
      <c r="F132" s="62">
        <f>SUMPRODUCT((ISNUMBER(SEARCH("{"&amp;D132&amp;",",INDEX(Rohdaten!$A$2:$GG$9999,,MATCH(C132,Rohdaten!$1:$1,)))))+(ISNUMBER(SEARCH(","&amp;D132&amp;",",INDEX(Rohdaten!$A$2:$GG$9999,,MATCH(C132,Rohdaten!$1:$1,)))))*1)</f>
        <v>0</v>
      </c>
      <c r="G132" s="4" t="str">
        <f>IF(MATCH(C132,$C:$C,0)=ROW(C132),SUM(F132:F189),"")</f>
        <v/>
      </c>
    </row>
    <row r="133" spans="1:8" x14ac:dyDescent="0.25">
      <c r="C133" t="s">
        <v>291</v>
      </c>
      <c r="D133">
        <v>4</v>
      </c>
      <c r="E133" t="s">
        <v>295</v>
      </c>
      <c r="F133" s="62">
        <f>SUMPRODUCT((ISNUMBER(SEARCH("{"&amp;D133&amp;",",INDEX(Rohdaten!$A$2:$GG$9999,,MATCH(C133,Rohdaten!$1:$1,)))))+(ISNUMBER(SEARCH(","&amp;D133&amp;",",INDEX(Rohdaten!$A$2:$GG$9999,,MATCH(C133,Rohdaten!$1:$1,)))))*1)</f>
        <v>0</v>
      </c>
      <c r="G133" s="4" t="str">
        <f t="shared" ref="G133:G136" si="8">IF(MATCH(C133,$C:$C,0)=ROW(C133),SUM(F133:F141),"")</f>
        <v/>
      </c>
    </row>
    <row r="134" spans="1:8" x14ac:dyDescent="0.25">
      <c r="C134" t="s">
        <v>291</v>
      </c>
      <c r="D134">
        <v>5</v>
      </c>
      <c r="E134" t="s">
        <v>296</v>
      </c>
      <c r="F134" s="62">
        <f>SUMPRODUCT((ISNUMBER(SEARCH("{"&amp;D134&amp;",",INDEX(Rohdaten!$A$2:$GG$9999,,MATCH(C134,Rohdaten!$1:$1,)))))+(ISNUMBER(SEARCH(","&amp;D134&amp;",",INDEX(Rohdaten!$A$2:$GG$9999,,MATCH(C134,Rohdaten!$1:$1,)))))*1)</f>
        <v>0</v>
      </c>
      <c r="G134" s="4" t="str">
        <f t="shared" si="8"/>
        <v/>
      </c>
    </row>
    <row r="135" spans="1:8" x14ac:dyDescent="0.25">
      <c r="C135" t="s">
        <v>291</v>
      </c>
      <c r="D135">
        <v>6</v>
      </c>
      <c r="E135" t="s">
        <v>297</v>
      </c>
      <c r="F135" s="62">
        <f>SUMPRODUCT((ISNUMBER(SEARCH("{"&amp;D135&amp;",",INDEX(Rohdaten!$A$2:$GG$9999,,MATCH(C135,Rohdaten!$1:$1,)))))+(ISNUMBER(SEARCH(","&amp;D135&amp;",",INDEX(Rohdaten!$A$2:$GG$9999,,MATCH(C135,Rohdaten!$1:$1,)))))*1)</f>
        <v>0</v>
      </c>
      <c r="G135" s="4" t="str">
        <f t="shared" si="8"/>
        <v/>
      </c>
    </row>
    <row r="136" spans="1:8" x14ac:dyDescent="0.25">
      <c r="C136" t="s">
        <v>291</v>
      </c>
      <c r="D136">
        <v>7</v>
      </c>
      <c r="E136" t="s">
        <v>280</v>
      </c>
      <c r="F136" s="62">
        <f>SUMPRODUCT((ISNUMBER(SEARCH("{"&amp;D136&amp;",",INDEX(Rohdaten!$A$2:$GG$9999,,MATCH(C136,Rohdaten!$1:$1,)))))+(ISNUMBER(SEARCH(","&amp;D136&amp;",",INDEX(Rohdaten!$A$2:$GG$9999,,MATCH(C136,Rohdaten!$1:$1,)))))*1)</f>
        <v>0</v>
      </c>
      <c r="G136" s="4" t="str">
        <f t="shared" si="8"/>
        <v/>
      </c>
    </row>
    <row r="137" spans="1:8" x14ac:dyDescent="0.25">
      <c r="A137" s="42" t="s">
        <v>298</v>
      </c>
      <c r="B137" s="34" t="s">
        <v>308</v>
      </c>
      <c r="C137" s="34" t="s">
        <v>301</v>
      </c>
      <c r="D137" s="41"/>
      <c r="E137" s="41" t="s">
        <v>48</v>
      </c>
      <c r="F137" s="4" t="e">
        <f>SUMPRODUCT((INDEX(Rohdaten!$A$2:$GG$9999,,MATCH(C137,Rohdaten!$1:$1,))&amp;""=D137&amp;"")*(Rohdaten!$A$2:$A$9999&lt;&gt;""))</f>
        <v>#N/A</v>
      </c>
      <c r="G137" s="4" t="e">
        <f>IF(MATCH(C137,$C:$C,0)=ROW(C137),SUM(F137:F141),"")</f>
        <v>#N/A</v>
      </c>
      <c r="H137" s="61" t="s">
        <v>233</v>
      </c>
    </row>
    <row r="138" spans="1:8" x14ac:dyDescent="0.25">
      <c r="A138"/>
      <c r="B138"/>
      <c r="C138" t="s">
        <v>301</v>
      </c>
      <c r="D138">
        <v>0</v>
      </c>
      <c r="E138" t="str">
        <f>CONCATENATE(D138," Einrichtungen")</f>
        <v>0 Einrichtungen</v>
      </c>
      <c r="F138" s="4" t="e">
        <f>SUMPRODUCT((INDEX(Rohdaten!$A$2:$GG$9999,,MATCH(C138,Rohdaten!$1:$1,))&amp;""=D138&amp;"")*(Rohdaten!$A$2:$A$9999&lt;&gt;""))</f>
        <v>#N/A</v>
      </c>
      <c r="G138" s="4" t="str">
        <f t="shared" ref="G138:G156" si="9">IF(MATCH(C138,$C:$C,0)=ROW(C138),SUM(F138:F142),"")</f>
        <v/>
      </c>
    </row>
    <row r="139" spans="1:8" x14ac:dyDescent="0.25">
      <c r="A139"/>
      <c r="B139"/>
      <c r="C139" t="s">
        <v>301</v>
      </c>
      <c r="D139">
        <v>1</v>
      </c>
      <c r="E139" t="str">
        <f>CONCATENATE(D139," Einrichtung")</f>
        <v>1 Einrichtung</v>
      </c>
      <c r="F139" s="4" t="e">
        <f>SUMPRODUCT((INDEX(Rohdaten!$A$2:$GG$9999,,MATCH(C139,Rohdaten!$1:$1,))&gt;D138)*(INDEX(Rohdaten!$A$2:$GG$9999,,MATCH(C139,Rohdaten!$1:$1,))&lt;=D139))</f>
        <v>#N/A</v>
      </c>
      <c r="G139" s="4" t="str">
        <f t="shared" si="9"/>
        <v/>
      </c>
    </row>
    <row r="140" spans="1:8" x14ac:dyDescent="0.25">
      <c r="A140"/>
      <c r="B140"/>
      <c r="C140" t="s">
        <v>301</v>
      </c>
      <c r="D140">
        <v>2</v>
      </c>
      <c r="E140" t="str">
        <f t="shared" ref="E140" si="10">CONCATENATE(D140," Einrichtungen")</f>
        <v>2 Einrichtungen</v>
      </c>
      <c r="F140" s="4" t="e">
        <f>SUMPRODUCT((INDEX(Rohdaten!$A$2:$GG$9999,,MATCH(C140,Rohdaten!$1:$1,))&gt;D139)*(INDEX(Rohdaten!$A$2:$GG$9999,,MATCH(C140,Rohdaten!$1:$1,))&lt;=D140))</f>
        <v>#N/A</v>
      </c>
      <c r="G140" s="4" t="str">
        <f t="shared" si="9"/>
        <v/>
      </c>
    </row>
    <row r="141" spans="1:8" x14ac:dyDescent="0.25">
      <c r="A141"/>
      <c r="B141"/>
      <c r="C141" t="s">
        <v>301</v>
      </c>
      <c r="E141" t="str">
        <f>CONCATENATE("mehr als ",D140," Einrichtungen")</f>
        <v>mehr als 2 Einrichtungen</v>
      </c>
      <c r="F141" s="4" t="e">
        <f>SUMPRODUCT((INDEX(Rohdaten!$A$2:$GG$9999,,MATCH(C141,Rohdaten!$1:$1,))&gt;D140)*(Rohdaten!$A$2:$A$9999&lt;&gt;""))</f>
        <v>#N/A</v>
      </c>
      <c r="G141" s="4" t="str">
        <f t="shared" si="9"/>
        <v/>
      </c>
    </row>
    <row r="142" spans="1:8" x14ac:dyDescent="0.25">
      <c r="A142" s="34"/>
      <c r="B142" s="34" t="s">
        <v>302</v>
      </c>
      <c r="C142" s="34" t="s">
        <v>303</v>
      </c>
      <c r="D142" s="34"/>
      <c r="E142" s="41" t="s">
        <v>48</v>
      </c>
      <c r="F142" s="4" t="e">
        <f>SUMPRODUCT((INDEX(Rohdaten!$A$2:$GG$9999,,MATCH(C142,Rohdaten!$1:$1,))&amp;""=D142&amp;"")*(Rohdaten!$A$2:$A$9999&lt;&gt;""))</f>
        <v>#N/A</v>
      </c>
      <c r="G142" s="4" t="e">
        <f t="shared" si="9"/>
        <v>#N/A</v>
      </c>
      <c r="H142" s="61" t="s">
        <v>233</v>
      </c>
    </row>
    <row r="143" spans="1:8" x14ac:dyDescent="0.25">
      <c r="A143"/>
      <c r="B143"/>
      <c r="C143" t="s">
        <v>303</v>
      </c>
      <c r="D143">
        <v>0</v>
      </c>
      <c r="E143" t="str">
        <f>CONCATENATE(D143," Einrichtungen")</f>
        <v>0 Einrichtungen</v>
      </c>
      <c r="F143" s="4" t="e">
        <f>SUMPRODUCT((INDEX(Rohdaten!$A$2:$GG$9999,,MATCH(C143,Rohdaten!$1:$1,))&amp;""=D143&amp;"")*(Rohdaten!$A$2:$A$9999&lt;&gt;""))</f>
        <v>#N/A</v>
      </c>
      <c r="G143" s="4" t="str">
        <f t="shared" si="9"/>
        <v/>
      </c>
    </row>
    <row r="144" spans="1:8" x14ac:dyDescent="0.25">
      <c r="A144"/>
      <c r="B144"/>
      <c r="C144" t="s">
        <v>303</v>
      </c>
      <c r="D144">
        <v>1</v>
      </c>
      <c r="E144" t="str">
        <f>CONCATENATE(D144," Einrichtung")</f>
        <v>1 Einrichtung</v>
      </c>
      <c r="F144" s="4" t="e">
        <f>SUMPRODUCT((INDEX(Rohdaten!$A$2:$GG$9999,,MATCH(C144,Rohdaten!$1:$1,))&gt;D143)*(INDEX(Rohdaten!$A$2:$GG$9999,,MATCH(C144,Rohdaten!$1:$1,))&lt;=D144))</f>
        <v>#N/A</v>
      </c>
      <c r="G144" s="4" t="str">
        <f t="shared" si="9"/>
        <v/>
      </c>
    </row>
    <row r="145" spans="1:8" x14ac:dyDescent="0.25">
      <c r="A145"/>
      <c r="B145"/>
      <c r="C145" t="s">
        <v>303</v>
      </c>
      <c r="D145">
        <v>2</v>
      </c>
      <c r="E145" t="str">
        <f t="shared" ref="E145" si="11">CONCATENATE(D145," Einrichtungen")</f>
        <v>2 Einrichtungen</v>
      </c>
      <c r="F145" s="4" t="e">
        <f>SUMPRODUCT((INDEX(Rohdaten!$A$2:$GG$9999,,MATCH(C145,Rohdaten!$1:$1,))&gt;D144)*(INDEX(Rohdaten!$A$2:$GG$9999,,MATCH(C145,Rohdaten!$1:$1,))&lt;=D145))</f>
        <v>#N/A</v>
      </c>
      <c r="G145" s="4" t="str">
        <f t="shared" si="9"/>
        <v/>
      </c>
    </row>
    <row r="146" spans="1:8" x14ac:dyDescent="0.25">
      <c r="A146"/>
      <c r="B146"/>
      <c r="C146" t="s">
        <v>303</v>
      </c>
      <c r="E146" t="str">
        <f>CONCATENATE("mehr als ",D145," Einrichtungen")</f>
        <v>mehr als 2 Einrichtungen</v>
      </c>
      <c r="F146" s="4" t="e">
        <f>SUMPRODUCT((INDEX(Rohdaten!$A$2:$GG$9999,,MATCH(C146,Rohdaten!$1:$1,))&gt;D145)*(Rohdaten!$A$2:$A$9999&lt;&gt;""))</f>
        <v>#N/A</v>
      </c>
      <c r="G146" s="4" t="str">
        <f t="shared" si="9"/>
        <v/>
      </c>
    </row>
    <row r="147" spans="1:8" x14ac:dyDescent="0.25">
      <c r="A147" s="34"/>
      <c r="B147" s="34" t="s">
        <v>306</v>
      </c>
      <c r="C147" s="34" t="s">
        <v>304</v>
      </c>
      <c r="D147" s="34"/>
      <c r="E147" s="41" t="s">
        <v>48</v>
      </c>
      <c r="F147" s="4" t="e">
        <f>SUMPRODUCT((INDEX(Rohdaten!$A$2:$GG$9999,,MATCH(C147,Rohdaten!$1:$1,))&amp;""=D147&amp;"")*(Rohdaten!$A$2:$A$9999&lt;&gt;""))</f>
        <v>#N/A</v>
      </c>
      <c r="G147" s="4" t="e">
        <f t="shared" si="9"/>
        <v>#N/A</v>
      </c>
      <c r="H147" s="61" t="s">
        <v>233</v>
      </c>
    </row>
    <row r="148" spans="1:8" x14ac:dyDescent="0.25">
      <c r="A148"/>
      <c r="B148"/>
      <c r="C148" t="s">
        <v>304</v>
      </c>
      <c r="D148">
        <v>0</v>
      </c>
      <c r="E148" t="str">
        <f>CONCATENATE(D148," Einrichtungen")</f>
        <v>0 Einrichtungen</v>
      </c>
      <c r="F148" s="4" t="e">
        <f>SUMPRODUCT((INDEX(Rohdaten!$A$2:$GG$9999,,MATCH(C148,Rohdaten!$1:$1,))&amp;""=D148&amp;"")*(Rohdaten!$A$2:$A$9999&lt;&gt;""))</f>
        <v>#N/A</v>
      </c>
      <c r="G148" s="4" t="str">
        <f t="shared" si="9"/>
        <v/>
      </c>
    </row>
    <row r="149" spans="1:8" x14ac:dyDescent="0.25">
      <c r="A149"/>
      <c r="B149"/>
      <c r="C149" t="s">
        <v>304</v>
      </c>
      <c r="D149">
        <v>1</v>
      </c>
      <c r="E149" t="str">
        <f>CONCATENATE(D149," Einrichtung")</f>
        <v>1 Einrichtung</v>
      </c>
      <c r="F149" s="4" t="e">
        <f>SUMPRODUCT((INDEX(Rohdaten!$A$2:$GG$9999,,MATCH(C149,Rohdaten!$1:$1,))&gt;D148)*(INDEX(Rohdaten!$A$2:$GG$9999,,MATCH(C149,Rohdaten!$1:$1,))&lt;=D149))</f>
        <v>#N/A</v>
      </c>
      <c r="G149" s="4" t="str">
        <f t="shared" si="9"/>
        <v/>
      </c>
    </row>
    <row r="150" spans="1:8" x14ac:dyDescent="0.25">
      <c r="A150"/>
      <c r="B150"/>
      <c r="C150" t="s">
        <v>304</v>
      </c>
      <c r="D150">
        <v>2</v>
      </c>
      <c r="E150" t="str">
        <f t="shared" ref="E150" si="12">CONCATENATE(D150," Einrichtungen")</f>
        <v>2 Einrichtungen</v>
      </c>
      <c r="F150" s="4" t="e">
        <f>SUMPRODUCT((INDEX(Rohdaten!$A$2:$GG$9999,,MATCH(C150,Rohdaten!$1:$1,))&gt;D149)*(INDEX(Rohdaten!$A$2:$GG$9999,,MATCH(C150,Rohdaten!$1:$1,))&lt;=D150))</f>
        <v>#N/A</v>
      </c>
      <c r="G150" s="4" t="str">
        <f t="shared" si="9"/>
        <v/>
      </c>
    </row>
    <row r="151" spans="1:8" x14ac:dyDescent="0.25">
      <c r="A151"/>
      <c r="B151"/>
      <c r="C151" t="s">
        <v>304</v>
      </c>
      <c r="E151" t="str">
        <f>CONCATENATE("mehr als ",D150," Einrichtungen")</f>
        <v>mehr als 2 Einrichtungen</v>
      </c>
      <c r="F151" s="4" t="e">
        <f>SUMPRODUCT((INDEX(Rohdaten!$A$2:$GG$9999,,MATCH(C151,Rohdaten!$1:$1,))&gt;D150)*(Rohdaten!$A$2:$A$9999&lt;&gt;""))</f>
        <v>#N/A</v>
      </c>
      <c r="G151" s="4" t="str">
        <f t="shared" si="9"/>
        <v/>
      </c>
    </row>
    <row r="152" spans="1:8" x14ac:dyDescent="0.25">
      <c r="A152" s="34"/>
      <c r="B152" s="34" t="s">
        <v>305</v>
      </c>
      <c r="C152" s="34" t="s">
        <v>307</v>
      </c>
      <c r="D152" s="34"/>
      <c r="E152" s="41" t="s">
        <v>48</v>
      </c>
      <c r="F152" s="4" t="e">
        <f>SUMPRODUCT((INDEX(Rohdaten!$A$2:$GG$9999,,MATCH(C152,Rohdaten!$1:$1,))&amp;""=D152&amp;"")*(Rohdaten!$A$2:$A$9999&lt;&gt;""))</f>
        <v>#N/A</v>
      </c>
      <c r="G152" s="4" t="e">
        <f t="shared" si="9"/>
        <v>#N/A</v>
      </c>
      <c r="H152" s="61" t="s">
        <v>233</v>
      </c>
    </row>
    <row r="153" spans="1:8" x14ac:dyDescent="0.25">
      <c r="A153"/>
      <c r="B153"/>
      <c r="C153" t="s">
        <v>307</v>
      </c>
      <c r="D153">
        <v>0</v>
      </c>
      <c r="E153" t="str">
        <f>CONCATENATE(D153," Einrichtungen")</f>
        <v>0 Einrichtungen</v>
      </c>
      <c r="F153" s="4" t="e">
        <f>SUMPRODUCT((INDEX(Rohdaten!$A$2:$GG$9999,,MATCH(C153,Rohdaten!$1:$1,))&amp;""=D153&amp;"")*(Rohdaten!$A$2:$A$9999&lt;&gt;""))</f>
        <v>#N/A</v>
      </c>
      <c r="G153" s="4" t="str">
        <f t="shared" si="9"/>
        <v/>
      </c>
      <c r="H153" s="52"/>
    </row>
    <row r="154" spans="1:8" x14ac:dyDescent="0.25">
      <c r="A154"/>
      <c r="B154"/>
      <c r="C154" t="s">
        <v>307</v>
      </c>
      <c r="D154">
        <v>1</v>
      </c>
      <c r="E154" t="str">
        <f>CONCATENATE(D154," Einrichtung")</f>
        <v>1 Einrichtung</v>
      </c>
      <c r="F154" s="4" t="e">
        <f>SUMPRODUCT((INDEX(Rohdaten!$A$2:$GG$9999,,MATCH(C154,Rohdaten!$1:$1,))&gt;D153)*(INDEX(Rohdaten!$A$2:$GG$9999,,MATCH(C154,Rohdaten!$1:$1,))&lt;=D154))</f>
        <v>#N/A</v>
      </c>
      <c r="G154" s="4" t="str">
        <f t="shared" si="9"/>
        <v/>
      </c>
      <c r="H154" s="52"/>
    </row>
    <row r="155" spans="1:8" x14ac:dyDescent="0.25">
      <c r="A155"/>
      <c r="B155"/>
      <c r="C155" t="s">
        <v>307</v>
      </c>
      <c r="D155">
        <v>2</v>
      </c>
      <c r="E155" t="str">
        <f t="shared" ref="E155" si="13">CONCATENATE(D155," Einrichtungen")</f>
        <v>2 Einrichtungen</v>
      </c>
      <c r="F155" s="4" t="e">
        <f>SUMPRODUCT((INDEX(Rohdaten!$A$2:$GG$9999,,MATCH(C155,Rohdaten!$1:$1,))&gt;D154)*(INDEX(Rohdaten!$A$2:$GG$9999,,MATCH(C155,Rohdaten!$1:$1,))&lt;=D155))</f>
        <v>#N/A</v>
      </c>
      <c r="G155" s="4" t="str">
        <f t="shared" si="9"/>
        <v/>
      </c>
    </row>
    <row r="156" spans="1:8" x14ac:dyDescent="0.25">
      <c r="A156"/>
      <c r="B156"/>
      <c r="C156" t="s">
        <v>307</v>
      </c>
      <c r="E156" t="str">
        <f>CONCATENATE("mehr als ",D155," Einrichtungen")</f>
        <v>mehr als 2 Einrichtungen</v>
      </c>
      <c r="F156" s="4" t="e">
        <f>SUMPRODUCT((INDEX(Rohdaten!$A$2:$GG$9999,,MATCH(C156,Rohdaten!$1:$1,))&gt;D155)*(Rohdaten!$A$2:$A$9999&lt;&gt;""))</f>
        <v>#N/A</v>
      </c>
      <c r="G156" s="4" t="str">
        <f t="shared" si="9"/>
        <v/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22"/>
  <sheetViews>
    <sheetView workbookViewId="0"/>
  </sheetViews>
  <sheetFormatPr baseColWidth="10" defaultRowHeight="15" x14ac:dyDescent="0.25"/>
  <cols>
    <col min="5" max="5" width="41.85546875" bestFit="1" customWidth="1"/>
  </cols>
  <sheetData>
    <row r="1" spans="4:14" x14ac:dyDescent="0.25">
      <c r="D1">
        <v>1</v>
      </c>
      <c r="E1" t="s">
        <v>165</v>
      </c>
      <c r="M1">
        <v>1</v>
      </c>
      <c r="N1" t="s">
        <v>201</v>
      </c>
    </row>
    <row r="2" spans="4:14" x14ac:dyDescent="0.25">
      <c r="D2">
        <v>2</v>
      </c>
      <c r="E2" t="s">
        <v>166</v>
      </c>
      <c r="H2" t="s">
        <v>72</v>
      </c>
      <c r="M2">
        <v>2</v>
      </c>
      <c r="N2" t="s">
        <v>202</v>
      </c>
    </row>
    <row r="3" spans="4:14" x14ac:dyDescent="0.25">
      <c r="D3">
        <v>3</v>
      </c>
      <c r="E3" t="s">
        <v>167</v>
      </c>
      <c r="H3" t="s">
        <v>192</v>
      </c>
      <c r="M3">
        <v>3</v>
      </c>
      <c r="N3" t="s">
        <v>203</v>
      </c>
    </row>
    <row r="4" spans="4:14" x14ac:dyDescent="0.25">
      <c r="D4">
        <v>4</v>
      </c>
      <c r="E4" t="s">
        <v>168</v>
      </c>
      <c r="H4" t="s">
        <v>193</v>
      </c>
      <c r="M4">
        <v>4</v>
      </c>
      <c r="N4" t="s">
        <v>204</v>
      </c>
    </row>
    <row r="5" spans="4:14" x14ac:dyDescent="0.25">
      <c r="D5">
        <v>5</v>
      </c>
      <c r="E5" t="s">
        <v>172</v>
      </c>
      <c r="H5" t="s">
        <v>194</v>
      </c>
      <c r="M5">
        <v>5</v>
      </c>
      <c r="N5" t="s">
        <v>205</v>
      </c>
    </row>
    <row r="6" spans="4:14" x14ac:dyDescent="0.25">
      <c r="D6">
        <v>6</v>
      </c>
      <c r="E6" t="s">
        <v>173</v>
      </c>
      <c r="H6" t="s">
        <v>195</v>
      </c>
      <c r="M6">
        <v>6</v>
      </c>
      <c r="N6" t="s">
        <v>206</v>
      </c>
    </row>
    <row r="7" spans="4:14" x14ac:dyDescent="0.25">
      <c r="D7">
        <v>7</v>
      </c>
      <c r="E7" t="s">
        <v>174</v>
      </c>
      <c r="H7" t="s">
        <v>196</v>
      </c>
      <c r="M7">
        <v>7</v>
      </c>
      <c r="N7" t="s">
        <v>207</v>
      </c>
    </row>
    <row r="8" spans="4:14" x14ac:dyDescent="0.25">
      <c r="D8">
        <v>8</v>
      </c>
      <c r="E8" t="s">
        <v>175</v>
      </c>
      <c r="H8" t="s">
        <v>197</v>
      </c>
      <c r="M8">
        <v>8</v>
      </c>
      <c r="N8" t="s">
        <v>208</v>
      </c>
    </row>
    <row r="9" spans="4:14" x14ac:dyDescent="0.25">
      <c r="D9">
        <v>9</v>
      </c>
      <c r="E9" t="s">
        <v>176</v>
      </c>
      <c r="M9">
        <v>9</v>
      </c>
      <c r="N9" t="s">
        <v>209</v>
      </c>
    </row>
    <row r="10" spans="4:14" x14ac:dyDescent="0.25">
      <c r="D10">
        <v>10</v>
      </c>
      <c r="E10" t="s">
        <v>177</v>
      </c>
      <c r="M10">
        <v>10</v>
      </c>
      <c r="N10" t="s">
        <v>210</v>
      </c>
    </row>
    <row r="11" spans="4:14" x14ac:dyDescent="0.25">
      <c r="D11">
        <v>11</v>
      </c>
      <c r="E11" t="s">
        <v>178</v>
      </c>
      <c r="M11">
        <v>11</v>
      </c>
      <c r="N11" t="s">
        <v>211</v>
      </c>
    </row>
    <row r="12" spans="4:14" x14ac:dyDescent="0.25">
      <c r="D12">
        <v>12</v>
      </c>
      <c r="E12" t="s">
        <v>179</v>
      </c>
      <c r="M12">
        <v>12</v>
      </c>
      <c r="N12" t="s">
        <v>212</v>
      </c>
    </row>
    <row r="13" spans="4:14" x14ac:dyDescent="0.25">
      <c r="D13">
        <v>13</v>
      </c>
      <c r="E13" t="s">
        <v>180</v>
      </c>
      <c r="M13">
        <v>13</v>
      </c>
      <c r="N13" t="s">
        <v>213</v>
      </c>
    </row>
    <row r="14" spans="4:14" x14ac:dyDescent="0.25">
      <c r="D14">
        <v>14</v>
      </c>
      <c r="E14" t="s">
        <v>181</v>
      </c>
      <c r="M14">
        <v>14</v>
      </c>
      <c r="N14" t="s">
        <v>214</v>
      </c>
    </row>
    <row r="15" spans="4:14" x14ac:dyDescent="0.25">
      <c r="D15">
        <v>15</v>
      </c>
      <c r="E15" t="s">
        <v>182</v>
      </c>
      <c r="M15">
        <v>15</v>
      </c>
      <c r="N15" t="s">
        <v>215</v>
      </c>
    </row>
    <row r="16" spans="4:14" x14ac:dyDescent="0.25">
      <c r="D16">
        <v>16</v>
      </c>
      <c r="E16" t="s">
        <v>183</v>
      </c>
      <c r="M16">
        <v>16</v>
      </c>
      <c r="N16" t="s">
        <v>216</v>
      </c>
    </row>
    <row r="17" spans="4:14" x14ac:dyDescent="0.25">
      <c r="D17">
        <v>17</v>
      </c>
      <c r="E17" t="s">
        <v>184</v>
      </c>
      <c r="M17">
        <v>17</v>
      </c>
      <c r="N17" t="s">
        <v>217</v>
      </c>
    </row>
    <row r="18" spans="4:14" x14ac:dyDescent="0.25">
      <c r="D18">
        <v>18</v>
      </c>
      <c r="E18" t="s">
        <v>185</v>
      </c>
      <c r="M18">
        <v>18</v>
      </c>
      <c r="N18" t="s">
        <v>218</v>
      </c>
    </row>
    <row r="19" spans="4:14" x14ac:dyDescent="0.25">
      <c r="D19">
        <v>19</v>
      </c>
      <c r="E19" t="s">
        <v>186</v>
      </c>
      <c r="M19">
        <v>19</v>
      </c>
      <c r="N19" t="s">
        <v>219</v>
      </c>
    </row>
    <row r="20" spans="4:14" x14ac:dyDescent="0.25">
      <c r="D20">
        <v>20</v>
      </c>
      <c r="E20" t="s">
        <v>187</v>
      </c>
      <c r="M20">
        <v>20</v>
      </c>
      <c r="N20" t="s">
        <v>220</v>
      </c>
    </row>
    <row r="21" spans="4:14" x14ac:dyDescent="0.25">
      <c r="D21">
        <v>21</v>
      </c>
      <c r="E21" t="s">
        <v>188</v>
      </c>
      <c r="M21">
        <v>21</v>
      </c>
      <c r="N21" t="s">
        <v>221</v>
      </c>
    </row>
    <row r="22" spans="4:14" x14ac:dyDescent="0.25">
      <c r="D22">
        <v>22</v>
      </c>
      <c r="E22" t="s">
        <v>189</v>
      </c>
    </row>
  </sheetData>
  <sortState ref="E1:E27">
    <sortCondition ref="E1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4"/>
  <sheetViews>
    <sheetView workbookViewId="0"/>
  </sheetViews>
  <sheetFormatPr baseColWidth="10" defaultRowHeight="15" x14ac:dyDescent="0.25"/>
  <sheetData>
    <row r="2" spans="1:8" x14ac:dyDescent="0.25">
      <c r="A2" s="54" t="s">
        <v>191</v>
      </c>
      <c r="B2" s="28"/>
      <c r="C2" s="27" t="s">
        <v>190</v>
      </c>
      <c r="D2" s="25" t="s">
        <v>136</v>
      </c>
      <c r="E2" s="25" t="s">
        <v>48</v>
      </c>
      <c r="F2" s="4" t="e">
        <f>SUMPRODUCT((INDEX(Rohdaten!$A$2:$GG$9999,,MATCH(C2,Rohdaten!$1:$1,))&amp;""=D2&amp;"")*(Rohdaten!$A$2:$A$9999&lt;&gt;""))</f>
        <v>#N/A</v>
      </c>
      <c r="G2" s="4"/>
      <c r="H2" s="29" t="s">
        <v>232</v>
      </c>
    </row>
    <row r="3" spans="1:8" x14ac:dyDescent="0.25">
      <c r="B3" s="2"/>
      <c r="C3" s="53" t="s">
        <v>190</v>
      </c>
      <c r="D3" s="3">
        <v>0</v>
      </c>
      <c r="E3" t="s">
        <v>192</v>
      </c>
      <c r="F3" s="4" t="e">
        <f>SUMPRODUCT((INDEX(Rohdaten!$A$2:$GG$9999,,MATCH(C3,Rohdaten!$1:$1,))&amp;""=D3&amp;"")*(Rohdaten!$A$2:$A$9999&lt;&gt;""))</f>
        <v>#N/A</v>
      </c>
      <c r="G3" s="4" t="str">
        <f>IF(MATCH(C3,$C$2:$C$8,0)=ROW(C3),SUM(F3:F5),"")</f>
        <v/>
      </c>
    </row>
    <row r="4" spans="1:8" x14ac:dyDescent="0.25">
      <c r="B4" s="2"/>
      <c r="C4" s="53" t="s">
        <v>190</v>
      </c>
      <c r="D4" s="3">
        <v>1</v>
      </c>
      <c r="E4" t="s">
        <v>193</v>
      </c>
      <c r="F4" s="4" t="e">
        <f>SUMPRODUCT((INDEX(Rohdaten!$A$2:$GG$9999,,MATCH(C4,Rohdaten!$1:$1,))&amp;""=D4&amp;"")*(Rohdaten!$A$2:$A$9999&lt;&gt;""))</f>
        <v>#N/A</v>
      </c>
      <c r="G4" s="4" t="str">
        <f>IF(MATCH(C4,$C$2:$C$8,0)=ROW(C4),SUM(F4:F6),"")</f>
        <v/>
      </c>
    </row>
    <row r="5" spans="1:8" x14ac:dyDescent="0.25">
      <c r="B5" s="2"/>
      <c r="C5" s="53" t="s">
        <v>190</v>
      </c>
      <c r="D5" s="3">
        <v>2</v>
      </c>
      <c r="E5" t="s">
        <v>194</v>
      </c>
      <c r="F5" s="4" t="e">
        <f>SUMPRODUCT((INDEX(Rohdaten!$A$2:$GG$9999,,MATCH(C5,Rohdaten!$1:$1,))&amp;""=D5&amp;"")*(Rohdaten!$A$2:$A$9999&lt;&gt;""))</f>
        <v>#N/A</v>
      </c>
      <c r="G5" s="4" t="str">
        <f>IF(MATCH(C5,$C$2:$C$8,0)=ROW(C5),SUM(F5:F7),"")</f>
        <v/>
      </c>
    </row>
    <row r="6" spans="1:8" x14ac:dyDescent="0.25">
      <c r="B6" s="2"/>
      <c r="C6" s="53" t="s">
        <v>190</v>
      </c>
      <c r="D6" s="3">
        <v>3</v>
      </c>
      <c r="E6" t="s">
        <v>195</v>
      </c>
      <c r="F6" s="4" t="e">
        <f>SUMPRODUCT((INDEX(Rohdaten!$A$2:$GG$9999,,MATCH(C6,Rohdaten!$1:$1,))&amp;""=D6&amp;"")*(Rohdaten!$A$2:$A$9999&lt;&gt;""))</f>
        <v>#N/A</v>
      </c>
      <c r="G6" s="4" t="str">
        <f>IF(MATCH(C6,$C$2:$C$8,0)=ROW(C6),SUM(F6:F8),"")</f>
        <v/>
      </c>
    </row>
    <row r="7" spans="1:8" x14ac:dyDescent="0.25">
      <c r="B7" s="2"/>
      <c r="C7" s="53" t="s">
        <v>190</v>
      </c>
      <c r="D7" s="3">
        <v>4</v>
      </c>
      <c r="E7" t="s">
        <v>196</v>
      </c>
      <c r="F7" s="4" t="e">
        <f>SUMPRODUCT((INDEX(Rohdaten!$A$2:$GG$9999,,MATCH(C7,Rohdaten!$1:$1,))&amp;""=D7&amp;"")*(Rohdaten!$A$2:$A$9999&lt;&gt;""))</f>
        <v>#N/A</v>
      </c>
      <c r="G7" s="4" t="str">
        <f>IF(MATCH(C7,$C$2:$C$8,0)=ROW(C7),SUM(F7:F8),"")</f>
        <v/>
      </c>
    </row>
    <row r="8" spans="1:8" x14ac:dyDescent="0.25">
      <c r="B8" s="2"/>
      <c r="C8" s="53" t="s">
        <v>190</v>
      </c>
      <c r="D8" s="3">
        <v>5</v>
      </c>
      <c r="E8" t="s">
        <v>197</v>
      </c>
      <c r="F8" s="4" t="e">
        <f>SUMPRODUCT((INDEX(Rohdaten!$A$2:$GG$9999,,MATCH(C8,Rohdaten!$1:$1,))&amp;""=D8&amp;"")*(Rohdaten!$A$2:$A$9999&lt;&gt;""))</f>
        <v>#N/A</v>
      </c>
      <c r="G8" s="4" t="str">
        <f>IF(MATCH(C8,$C$2:$C$8,0)=ROW(C8),SUM(F8:F8),"")</f>
        <v/>
      </c>
    </row>
    <row r="14" spans="1:8" x14ac:dyDescent="0.25">
      <c r="A14" t="s">
        <v>72</v>
      </c>
    </row>
    <row r="15" spans="1:8" x14ac:dyDescent="0.25">
      <c r="A15" t="s">
        <v>246</v>
      </c>
    </row>
    <row r="16" spans="1:8" x14ac:dyDescent="0.25">
      <c r="A16" t="s">
        <v>247</v>
      </c>
    </row>
    <row r="17" spans="1:1" x14ac:dyDescent="0.25">
      <c r="A17" t="s">
        <v>248</v>
      </c>
    </row>
    <row r="18" spans="1:1" x14ac:dyDescent="0.25">
      <c r="A18" t="s">
        <v>249</v>
      </c>
    </row>
    <row r="19" spans="1:1" x14ac:dyDescent="0.25">
      <c r="A19" t="s">
        <v>250</v>
      </c>
    </row>
    <row r="20" spans="1:1" x14ac:dyDescent="0.25">
      <c r="A20" t="s">
        <v>251</v>
      </c>
    </row>
    <row r="21" spans="1:1" x14ac:dyDescent="0.25">
      <c r="A21" t="s">
        <v>252</v>
      </c>
    </row>
    <row r="22" spans="1:1" x14ac:dyDescent="0.25">
      <c r="A22" t="s">
        <v>253</v>
      </c>
    </row>
    <row r="23" spans="1:1" x14ac:dyDescent="0.25">
      <c r="A23" t="s">
        <v>254</v>
      </c>
    </row>
    <row r="24" spans="1:1" x14ac:dyDescent="0.25">
      <c r="A24" t="s">
        <v>255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Überblick</vt:lpstr>
      <vt:lpstr>ESF-Ausw</vt:lpstr>
      <vt:lpstr>QE-Ausw</vt:lpstr>
      <vt:lpstr>Tabelle1</vt:lpstr>
      <vt:lpstr>Textfelder</vt:lpstr>
      <vt:lpstr>Rohdaten</vt:lpstr>
      <vt:lpstr>Metadaten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Gregersen</dc:creator>
  <cp:lastModifiedBy>user</cp:lastModifiedBy>
  <cp:lastPrinted>2018-04-20T14:21:09Z</cp:lastPrinted>
  <dcterms:created xsi:type="dcterms:W3CDTF">2017-09-08T09:59:30Z</dcterms:created>
  <dcterms:modified xsi:type="dcterms:W3CDTF">2019-05-17T14:59:29Z</dcterms:modified>
</cp:coreProperties>
</file>