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media/image1.jpeg" ContentType="image/jpeg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5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/chart2.xml" ContentType="application/vnd.openxmlformats-officedocument.drawingml.chart+xml"/>
  <Override PartName="/xl/charts/chart1.xml" ContentType="application/vnd.openxmlformats-officedocument.drawingml.char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Überblick" sheetId="1" state="visible" r:id="rId2"/>
    <sheet name="ESF-Ausw" sheetId="2" state="visible" r:id="rId3"/>
    <sheet name="PWE-Ausw" sheetId="3" state="visible" r:id="rId4"/>
    <sheet name="Rohdaten" sheetId="4" state="visible" r:id="rId5"/>
    <sheet name="Metadaten" sheetId="5" state="visible" r:id="rId6"/>
  </sheets>
  <definedNames>
    <definedName function="false" hidden="false" localSheetId="3" name="_xlnm._FilterDatabase" vbProcedure="false">Rohdaten!$A$1:$FB$6984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<sst xmlns="http://schemas.openxmlformats.org/spreadsheetml/2006/main" count="1208" uniqueCount="437">
  <si>
    <t xml:space="preserve"> </t>
  </si>
  <si>
    <t xml:space="preserve">Auswertung der Teilnehmenden im ESF-Programm</t>
  </si>
  <si>
    <t xml:space="preserve">Perspektive Wiedereinstieg - Potenziale erschließen!</t>
  </si>
  <si>
    <t xml:space="preserve">Angaben zur Auswertung</t>
  </si>
  <si>
    <t xml:space="preserve">(V2.2)</t>
  </si>
  <si>
    <t xml:space="preserve">Programmkürzel</t>
  </si>
  <si>
    <t xml:space="preserve">Datenbestand vom</t>
  </si>
  <si>
    <t xml:space="preserve">Zeitraum von</t>
  </si>
  <si>
    <t xml:space="preserve">Zeitraum bis</t>
  </si>
  <si>
    <t xml:space="preserve">Anzahl der Eintritte gesamt</t>
  </si>
  <si>
    <t xml:space="preserve">… davon in der 1. Förderphase</t>
  </si>
  <si>
    <t xml:space="preserve">… davon in der 2. Förderphase</t>
  </si>
  <si>
    <t xml:space="preserve">Anzahl der Austritte gesamt</t>
  </si>
  <si>
    <t xml:space="preserve">Outputindikator</t>
  </si>
  <si>
    <t xml:space="preserve">Allgemeine ESF-Fragen zum Eintritt</t>
  </si>
  <si>
    <t xml:space="preserve">Geschlecht</t>
  </si>
  <si>
    <t xml:space="preserve">absolut</t>
  </si>
  <si>
    <t xml:space="preserve">in %</t>
  </si>
  <si>
    <t xml:space="preserve">Eintrittsalter</t>
  </si>
  <si>
    <t xml:space="preserve">Erwerbstatus</t>
  </si>
  <si>
    <t xml:space="preserve">Weitere Angaben zum Status bei Eintritt</t>
  </si>
  <si>
    <t xml:space="preserve">Hinweis: Jedes der folgenden Items wird einzeln beantwortet</t>
  </si>
  <si>
    <t xml:space="preserve">Bildungs- und Berufsabschluss</t>
  </si>
  <si>
    <t xml:space="preserve">Höchster Schulabschluss</t>
  </si>
  <si>
    <t xml:space="preserve">Staatsbürgerschaft und Herkunft</t>
  </si>
  <si>
    <t xml:space="preserve">Soziale Benachteiligungen/individuelle Beeinträchtigungen</t>
  </si>
  <si>
    <t xml:space="preserve">Programmspezifische Fragen zum Eintritt</t>
  </si>
  <si>
    <t xml:space="preserve">Zielgruppe</t>
  </si>
  <si>
    <t xml:space="preserve">Haushalts- und Erziehungssituation</t>
  </si>
  <si>
    <r>
      <rPr>
        <i val="true"/>
        <sz val="11"/>
        <color rgb="FF000000"/>
        <rFont val="Calibri"/>
        <family val="2"/>
        <charset val="1"/>
      </rPr>
      <t xml:space="preserve">Hinweis: Die beiden folgendenden Indikatoren werden in der 2 FP freiwillig </t>
    </r>
    <r>
      <rPr>
        <i val="true"/>
        <sz val="11"/>
        <rFont val="Calibri"/>
        <family val="2"/>
        <charset val="1"/>
      </rPr>
      <t xml:space="preserve">angege</t>
    </r>
    <r>
      <rPr>
        <i val="true"/>
        <sz val="11"/>
        <color rgb="FF000000"/>
        <rFont val="Calibri"/>
        <family val="2"/>
        <charset val="1"/>
      </rPr>
      <t xml:space="preserve">ben</t>
    </r>
  </si>
  <si>
    <t xml:space="preserve">keine Angabe</t>
  </si>
  <si>
    <t xml:space="preserve">Ergebnisindikator</t>
  </si>
  <si>
    <t xml:space="preserve">Allgemeine ESF-Fragen zum Austritt</t>
  </si>
  <si>
    <t xml:space="preserve">Tatsächliches Austrittsdatum ist vor dem geplanten Austrittsdatum</t>
  </si>
  <si>
    <t xml:space="preserve">Erwerbsstatus</t>
  </si>
  <si>
    <t xml:space="preserve">Hinweis: Die folgenden Items werden einzeln beantwortet.</t>
  </si>
  <si>
    <t xml:space="preserve">Generierte ESF-Ergebnisinidkatoren</t>
  </si>
  <si>
    <t xml:space="preserve">Programmspezifische Fragen zum Austritt</t>
  </si>
  <si>
    <t xml:space="preserve">Projektmodule (Mehrfachnennungen möglich)</t>
  </si>
  <si>
    <t xml:space="preserve">Name</t>
  </si>
  <si>
    <t xml:space="preserve">Label</t>
  </si>
  <si>
    <t xml:space="preserve">Wert</t>
  </si>
  <si>
    <t xml:space="preserve">Bedeutung</t>
  </si>
  <si>
    <t xml:space="preserve">Anzahl</t>
  </si>
  <si>
    <t xml:space="preserve">Prüfung</t>
  </si>
  <si>
    <t xml:space="preserve">Eintritte</t>
  </si>
  <si>
    <t xml:space="preserve">SIB spezifisch</t>
  </si>
  <si>
    <t xml:space="preserve">gender</t>
  </si>
  <si>
    <t xml:space="preserve">weiblich</t>
  </si>
  <si>
    <t xml:space="preserve">männlich</t>
  </si>
  <si>
    <t xml:space="preserve">Schwerbehindertenausweis</t>
  </si>
  <si>
    <t xml:space="preserve">da_disabled</t>
  </si>
  <si>
    <t xml:space="preserve">Nein</t>
  </si>
  <si>
    <t xml:space="preserve">Ja</t>
  </si>
  <si>
    <t xml:space="preserve">Eltern(teil) nicht in Deutschland geboren</t>
  </si>
  <si>
    <t xml:space="preserve">da_migrant</t>
  </si>
  <si>
    <t xml:space="preserve">anerkannte Minderheit</t>
  </si>
  <si>
    <t xml:space="preserve">da_minority</t>
  </si>
  <si>
    <t xml:space="preserve">Sonstige Benachteiligungen</t>
  </si>
  <si>
    <t xml:space="preserve">da_other_disadvantage</t>
  </si>
  <si>
    <t xml:space="preserve">Wohnlungslos</t>
  </si>
  <si>
    <t xml:space="preserve">da_resident</t>
  </si>
  <si>
    <t xml:space="preserve">edu_attainment_school</t>
  </si>
  <si>
    <t xml:space="preserve">(Noch) kein Schulabschluss und mindestens 4 Jahre eine Schule besucht</t>
  </si>
  <si>
    <t xml:space="preserve">Förderschulabschluss</t>
  </si>
  <si>
    <t xml:space="preserve">Hauptschulabschluss</t>
  </si>
  <si>
    <t xml:space="preserve">Mittlerer Schulabschluss (Realschulabschluss, Fachoberschulreife)</t>
  </si>
  <si>
    <t xml:space="preserve">Berufsvorbereitungsjahr/Berufsorientierungsjahr/Ausbildungsvorbereitungsjahr </t>
  </si>
  <si>
    <t xml:space="preserve">Berufsgrundbildungsjahr (Anerkennung als 1. Ausbildungsjahr möglich)</t>
  </si>
  <si>
    <t xml:space="preserve">Abitur/Fachhochschulreife erworben auf dem 1. Bildungsweg </t>
  </si>
  <si>
    <t xml:space="preserve">Abitur/Fachhochschulreife erworben auf dem 2. Bildungsweg </t>
  </si>
  <si>
    <t xml:space="preserve">(Noch) keinen Schulabschluss und weniger als 4 Jahre eine Schule besucht</t>
  </si>
  <si>
    <t xml:space="preserve">(Noch) kein Schulabschluss, Dauer des Schulbesuchs unbek.</t>
  </si>
  <si>
    <t xml:space="preserve">Höchster Berufsabschluss</t>
  </si>
  <si>
    <t xml:space="preserve">edu_attainment_vocational</t>
  </si>
  <si>
    <t xml:space="preserve">(Noch) keine abgeschlossene Berufsausbildung</t>
  </si>
  <si>
    <t xml:space="preserve">(Außer-)betriebliche Lehre/Ausbildung, Berufsfachschule, sonstige schulische BA</t>
  </si>
  <si>
    <t xml:space="preserve">Fachhochschulabschluss Bachelor/Diplom, Meisterbrief oder  gleichwertiges Zertifikat</t>
  </si>
  <si>
    <t xml:space="preserve">(Fach-)Hochschulabschluss Master, Diplom-Universitätsstudiengang</t>
  </si>
  <si>
    <t xml:space="preserve">Promotion</t>
  </si>
  <si>
    <t xml:space="preserve">Arbeitslosengeld</t>
  </si>
  <si>
    <t xml:space="preserve">lm_employment_supportpurchased</t>
  </si>
  <si>
    <t xml:space="preserve">Nicht angegeben</t>
  </si>
  <si>
    <t xml:space="preserve">Ja, von der Agentur für Arbeit (Arbeitslosengeld)</t>
  </si>
  <si>
    <t xml:space="preserve">Ja, vom Jobcenter (Arbeitslosengeld II/Hartz IV)</t>
  </si>
  <si>
    <t xml:space="preserve">Ja, gleichzeitiger Bezug von Arbeitslosengeld I und Arbeitslosengeld II</t>
  </si>
  <si>
    <t xml:space="preserve">Arbeitslos</t>
  </si>
  <si>
    <t xml:space="preserve">lm_employment_category_unemployed</t>
  </si>
  <si>
    <t xml:space="preserve">Arbeitssuchend</t>
  </si>
  <si>
    <t xml:space="preserve">lm_employment_category_lookingforwork</t>
  </si>
  <si>
    <t xml:space="preserve">Erwerbstätig (sv-pflichtig in Vollzeit oder Teilzeit)</t>
  </si>
  <si>
    <t xml:space="preserve">lm_employment_category_employed</t>
  </si>
  <si>
    <t xml:space="preserve">Geringfügig beschäftigt</t>
  </si>
  <si>
    <t xml:space="preserve">lm_employment_category_underemployed</t>
  </si>
  <si>
    <t xml:space="preserve">Selbstständig</t>
  </si>
  <si>
    <t xml:space="preserve">lm_employment_category_selfemployed</t>
  </si>
  <si>
    <t xml:space="preserve">Allgemeinbildende Schule</t>
  </si>
  <si>
    <t xml:space="preserve">lm_employment_category_school</t>
  </si>
  <si>
    <t xml:space="preserve">Auszubildende im Betrieb</t>
  </si>
  <si>
    <t xml:space="preserve">lm_employment_category_education_enterprise</t>
  </si>
  <si>
    <t xml:space="preserve">In schulischer oder außerbetriebl. Ausb.</t>
  </si>
  <si>
    <t xml:space="preserve">lm_employment_category_education_school</t>
  </si>
  <si>
    <t xml:space="preserve">Vollzeitstudent/in</t>
  </si>
  <si>
    <t xml:space="preserve">lm_employment_category_fulltime_student</t>
  </si>
  <si>
    <t xml:space="preserve">Nicht enthalten</t>
  </si>
  <si>
    <t xml:space="preserve">Sonstige Aus- und Weiterbildung</t>
  </si>
  <si>
    <t xml:space="preserve">lm_employment_category_training</t>
  </si>
  <si>
    <t xml:space="preserve">Nicht erwerbstätig</t>
  </si>
  <si>
    <t xml:space="preserve">lm_employment_category_inactive</t>
  </si>
  <si>
    <t xml:space="preserve">age</t>
  </si>
  <si>
    <t xml:space="preserve">unter 20</t>
  </si>
  <si>
    <t xml:space="preserve">20 bis 29</t>
  </si>
  <si>
    <t xml:space="preserve">30 bis 39</t>
  </si>
  <si>
    <t xml:space="preserve">ab 40</t>
  </si>
  <si>
    <t xml:space="preserve">Austritte</t>
  </si>
  <si>
    <t xml:space="preserve">Programmübergreifend Austritt</t>
  </si>
  <si>
    <t xml:space="preserve">Vorzeitig ausgetreten</t>
  </si>
  <si>
    <t xml:space="preserve">status_end_measure</t>
  </si>
  <si>
    <t xml:space="preserve">Arbeit aufgenommen oder selbstständig</t>
  </si>
  <si>
    <t xml:space="preserve">new_job_or_self_employed</t>
  </si>
  <si>
    <t xml:space="preserve">in schulischer/beruflicher Bildung</t>
  </si>
  <si>
    <t xml:space="preserve">school_job_education</t>
  </si>
  <si>
    <t xml:space="preserve">neu arbeitsuchend</t>
  </si>
  <si>
    <t xml:space="preserve">new_job_search</t>
  </si>
  <si>
    <t xml:space="preserve">Qualifizierung erhalten</t>
  </si>
  <si>
    <t xml:space="preserve">qualification_pwe</t>
  </si>
  <si>
    <t xml:space="preserve">Gemeinsame Indikatoren</t>
  </si>
  <si>
    <t xml:space="preserve">Programmübergreifende Indikatoren</t>
  </si>
  <si>
    <t xml:space="preserve">CO01</t>
  </si>
  <si>
    <t xml:space="preserve">CO02</t>
  </si>
  <si>
    <t xml:space="preserve">CO03</t>
  </si>
  <si>
    <t xml:space="preserve">CO04</t>
  </si>
  <si>
    <t xml:space="preserve">CO05</t>
  </si>
  <si>
    <t xml:space="preserve">CO06</t>
  </si>
  <si>
    <t xml:space="preserve">CO07</t>
  </si>
  <si>
    <t xml:space="preserve">CO08</t>
  </si>
  <si>
    <t xml:space="preserve">CO09</t>
  </si>
  <si>
    <t xml:space="preserve">CO10</t>
  </si>
  <si>
    <t xml:space="preserve">CO11</t>
  </si>
  <si>
    <t xml:space="preserve">CO12</t>
  </si>
  <si>
    <t xml:space="preserve">CO13</t>
  </si>
  <si>
    <t xml:space="preserve">CO14</t>
  </si>
  <si>
    <t xml:space="preserve">CO15</t>
  </si>
  <si>
    <t xml:space="preserve">CO16</t>
  </si>
  <si>
    <t xml:space="preserve">CO17</t>
  </si>
  <si>
    <t xml:space="preserve">CO18</t>
  </si>
  <si>
    <t xml:space="preserve">Nichterwerbstätige TN, die neu auf Arbeitsuche sind</t>
  </si>
  <si>
    <t xml:space="preserve">CR01</t>
  </si>
  <si>
    <t xml:space="preserve">TN, die eine schulische/berufliche Bildung absolvieren</t>
  </si>
  <si>
    <t xml:space="preserve">CR02</t>
  </si>
  <si>
    <t xml:space="preserve">TN, die eine Qualifizierung erlangen</t>
  </si>
  <si>
    <t xml:space="preserve">CR03</t>
  </si>
  <si>
    <t xml:space="preserve">TN, die einen Arbeitsplatz haben, einschließlich Selbständige</t>
  </si>
  <si>
    <t xml:space="preserve">CR04</t>
  </si>
  <si>
    <t xml:space="preserve">Benachteiligte TN, die auf Arbeitsuche sind, eine schulische/berufliche Bildung absolvieren, eine Qualifizierung erlangen, einen Arbeitsplatz haben, einschließlich Selbständige</t>
  </si>
  <si>
    <t xml:space="preserve">CR05</t>
  </si>
  <si>
    <t xml:space="preserve">TN, die nach ihrer Teilnahme einen Arbeitsplatz haben, auf Arbeitsuche sind oder für den Arbeitsmarkt aktiviert wurden (A2.1)</t>
  </si>
  <si>
    <t xml:space="preserve">A2.1</t>
  </si>
  <si>
    <t xml:space="preserve">Kategorie / Filter</t>
  </si>
  <si>
    <t xml:space="preserve">Frage</t>
  </si>
  <si>
    <t xml:space="preserve">Fragenfilter</t>
  </si>
  <si>
    <t xml:space="preserve">Programmübergreifend Eintritt</t>
  </si>
  <si>
    <t xml:space="preserve">Migration</t>
  </si>
  <si>
    <t xml:space="preserve">Deutsche Staatsangehörigkeit</t>
  </si>
  <si>
    <t xml:space="preserve">misc_german_nationality</t>
  </si>
  <si>
    <t xml:space="preserve">pwe_targetgroup</t>
  </si>
  <si>
    <t xml:space="preserve">nur 1 FP</t>
  </si>
  <si>
    <t xml:space="preserve">Gut qualifizierte Kernzielgruppe</t>
  </si>
  <si>
    <t xml:space="preserve">Pflege</t>
  </si>
  <si>
    <t xml:space="preserve">Minijob</t>
  </si>
  <si>
    <t xml:space="preserve">HDL</t>
  </si>
  <si>
    <t xml:space="preserve">Angabe, obwohl 2FP</t>
  </si>
  <si>
    <t xml:space="preserve">Beschäftigung</t>
  </si>
  <si>
    <t xml:space="preserve">Geringfügig Selbständig</t>
  </si>
  <si>
    <t xml:space="preserve">lm_employment_category_selfemployed_reduced</t>
  </si>
  <si>
    <t xml:space="preserve">Familienphase</t>
  </si>
  <si>
    <t xml:space="preserve">Familienphase hat stattgefunden</t>
  </si>
  <si>
    <t xml:space="preserve">pwe_targetgroup_family_phase</t>
  </si>
  <si>
    <t xml:space="preserve">Elternzeit</t>
  </si>
  <si>
    <t xml:space="preserve">Teilnehmende in Elternzeit (Vollzeit)/ Sonderurlauber/innen, mit einem Rückkehranspruch</t>
  </si>
  <si>
    <t xml:space="preserve">pwe_targetgroup_parenttime</t>
  </si>
  <si>
    <t xml:space="preserve">Nicht erhoben</t>
  </si>
  <si>
    <t xml:space="preserve">Trifft nicht zu</t>
  </si>
  <si>
    <t xml:space="preserve">Besonderer Unterstützungsbedarf, da Rückkehr zum Arbeitgeber nicht möglich</t>
  </si>
  <si>
    <t xml:space="preserve">pwe_targetgroup_parenttime_specialsupport</t>
  </si>
  <si>
    <t xml:space="preserve">Vereinbarkeitsgründen</t>
  </si>
  <si>
    <t xml:space="preserve">Arbeitgeberseitigen Gründen</t>
  </si>
  <si>
    <t xml:space="preserve">PWE-Online</t>
  </si>
  <si>
    <t xml:space="preserve">Teilnahme an PWE-Online</t>
  </si>
  <si>
    <t xml:space="preserve">pwe_online</t>
  </si>
  <si>
    <t xml:space="preserve">Berufsabschluss</t>
  </si>
  <si>
    <t xml:space="preserve">Kernzielgruppe ohne BA, aber Berufserfahrung</t>
  </si>
  <si>
    <t xml:space="preserve">edu_attainment_vocational_experience</t>
  </si>
  <si>
    <t xml:space="preserve">ZG „Kernzielgruppe“ keine abgeschlossene Berufsausbildung/
kein abgeschlossenes Studium vor: Die/der Teilnehmende verfügt über eine adäquate
Berufserfahrung</t>
  </si>
  <si>
    <t xml:space="preserve">Pflegende ohne BA, aber Berufserfahrung</t>
  </si>
  <si>
    <t xml:space="preserve">edu_attainment_vocational_experience2</t>
  </si>
  <si>
    <t xml:space="preserve">ZG „Pflegende, die nicht gleichzeitig erwerbstätig sind“ keine
abgeschlossene Berufsausbildung/ kein abgeschlossenes Studium vor: Die/der Teilnehmende verfügt
über eine adäquate Berufserfahrung</t>
  </si>
  <si>
    <t xml:space="preserve">Erwerbspause</t>
  </si>
  <si>
    <t xml:space="preserve">Die/der Teilnehmende hat eine Erwerbspause</t>
  </si>
  <si>
    <t xml:space="preserve">pwe_acquisition_pause</t>
  </si>
  <si>
    <t xml:space="preserve">Von &lt; 1 Jahr</t>
  </si>
  <si>
    <t xml:space="preserve">Von 1 bis 3 Jahren</t>
  </si>
  <si>
    <t xml:space="preserve">Von 3 bis 6 Jahren</t>
  </si>
  <si>
    <t xml:space="preserve">Von &gt; 6 Jahren</t>
  </si>
  <si>
    <t xml:space="preserve">Keine Erwerbspause (ggf. Förderausschluss!)</t>
  </si>
  <si>
    <t xml:space="preserve">Kinder</t>
  </si>
  <si>
    <t xml:space="preserve">pwe_acquisition_pause_reason</t>
  </si>
  <si>
    <t xml:space="preserve">Erziehung eines Kindes</t>
  </si>
  <si>
    <t xml:space="preserve">Erziehung zweier Kinder</t>
  </si>
  <si>
    <t xml:space="preserve">Erziehung dreier Kinder</t>
  </si>
  <si>
    <t xml:space="preserve">Erziehung von mehr als drei Kindern</t>
  </si>
  <si>
    <t xml:space="preserve">Trifft nicht zu/ keine Angabe</t>
  </si>
  <si>
    <t xml:space="preserve">pwe_acquisition_pause_reason_care</t>
  </si>
  <si>
    <t xml:space="preserve">Pflege von Familienangehörigen</t>
  </si>
  <si>
    <t xml:space="preserve">Pflege eines Kindes</t>
  </si>
  <si>
    <t xml:space="preserve">Pflege einer nahestehenden Person</t>
  </si>
  <si>
    <t xml:space="preserve">TN hat vor der familienbedingten Erwerbsunterbrechung SGB II Leistungen wg. LZA erhalten</t>
  </si>
  <si>
    <t xml:space="preserve">pwe_labour_interruption</t>
  </si>
  <si>
    <t xml:space="preserve">nein</t>
  </si>
  <si>
    <t xml:space="preserve">ja</t>
  </si>
  <si>
    <t xml:space="preserve">während der Familienphase Erfahrungen in einem Minijob gemacht</t>
  </si>
  <si>
    <t xml:space="preserve">pwe_family_phase_minijob</t>
  </si>
  <si>
    <t xml:space="preserve">Wunsch Zeitumfang</t>
  </si>
  <si>
    <t xml:space="preserve">In welchem zeitlichen Umfang möchte die/der Teilnehmende einer Beschäftigung nachgehen</t>
  </si>
  <si>
    <t xml:space="preserve">pwe_labour_time_scope</t>
  </si>
  <si>
    <t xml:space="preserve">Über 75% der Regelarbeitszeit</t>
  </si>
  <si>
    <t xml:space="preserve">Über 50% bis 75% der Regelarbeitszeit</t>
  </si>
  <si>
    <t xml:space="preserve">50% der Regelarbeitszeit</t>
  </si>
  <si>
    <t xml:space="preserve">Weniger als 50% der Regelarbeitszeit</t>
  </si>
  <si>
    <t xml:space="preserve">Noch nicht sicher</t>
  </si>
  <si>
    <t xml:space="preserve">Zeit für WE</t>
  </si>
  <si>
    <t xml:space="preserve">HDL beansprucht</t>
  </si>
  <si>
    <t xml:space="preserve">pwe_hdl_claimed</t>
  </si>
  <si>
    <t xml:space="preserve">1FP</t>
  </si>
  <si>
    <t xml:space="preserve">HDL vorstellbar</t>
  </si>
  <si>
    <t xml:space="preserve">pwe_hdl_conceivable</t>
  </si>
  <si>
    <t xml:space="preserve">unbekannt</t>
  </si>
  <si>
    <t xml:space="preserve">unsicher</t>
  </si>
  <si>
    <t xml:space="preserve">Partner/in ist eingebunden</t>
  </si>
  <si>
    <t xml:space="preserve">pwe_partner_integrated</t>
  </si>
  <si>
    <t xml:space="preserve">nicht möglich</t>
  </si>
  <si>
    <t xml:space="preserve">Partner/in einbinden</t>
  </si>
  <si>
    <t xml:space="preserve">pwe_partner_integration</t>
  </si>
  <si>
    <t xml:space="preserve">Ursprungsbranche</t>
  </si>
  <si>
    <t xml:space="preserve">Ursprungsbranche der/des Teilnehmenden</t>
  </si>
  <si>
    <t xml:space="preserve">pwe_industry</t>
  </si>
  <si>
    <t xml:space="preserve">Mehrfachnennungen</t>
  </si>
  <si>
    <t xml:space="preserve">Land- und Forstwirtschaft, Fischerei</t>
  </si>
  <si>
    <t xml:space="preserve">Information und Kommunikation</t>
  </si>
  <si>
    <t xml:space="preserve">Erbringung von Finanz- und Versicherungsdienstleistungen</t>
  </si>
  <si>
    <t xml:space="preserve">Grundstücks- und Wohnungswesen</t>
  </si>
  <si>
    <t xml:space="preserve">Erbringung von freiberuflichen, wissenschaftlichen und technischen Dienstleistungen</t>
  </si>
  <si>
    <t xml:space="preserve">Erbringung von sonstigen wirtschaftlichen Dienstleistungen</t>
  </si>
  <si>
    <t xml:space="preserve">Öffentliche Verwaltung, Verteidigung, Sozialversicherung</t>
  </si>
  <si>
    <t xml:space="preserve">Erziehung und Unterricht</t>
  </si>
  <si>
    <t xml:space="preserve">Gesundheits- und Sozialwesen</t>
  </si>
  <si>
    <t xml:space="preserve">Kunst, Unterhaltung und Erholung</t>
  </si>
  <si>
    <t xml:space="preserve">Erbringung von sonstigen Dienstleistungen</t>
  </si>
  <si>
    <t xml:space="preserve">Bergbau und Gewinnung von Steinen und Erden</t>
  </si>
  <si>
    <t xml:space="preserve">Private Haushalte mit Hauspersonal; Herstellung von Waren und Erbringung von Dienstleistungen durch private Haushalte für den Eigenbedarf ohne ausgeprägten Schwerpunkt</t>
  </si>
  <si>
    <t xml:space="preserve">Exterritoriale Organisationen und Körperschaften</t>
  </si>
  <si>
    <t xml:space="preserve">Verarbeitendes Gewerbe</t>
  </si>
  <si>
    <t xml:space="preserve">Energieversorgung</t>
  </si>
  <si>
    <t xml:space="preserve">Wasserversorgung; Abwasser- und Abfallentsorgung und Beseitigung von Umweltverschmutzungen</t>
  </si>
  <si>
    <t xml:space="preserve">Baugewerbe</t>
  </si>
  <si>
    <t xml:space="preserve">Handel; Instandhaltung und Reparatur von Kraftfahrzeugen</t>
  </si>
  <si>
    <t xml:space="preserve">Verkehr und Lagerei</t>
  </si>
  <si>
    <t xml:space="preserve">Gastgewerbe</t>
  </si>
  <si>
    <t xml:space="preserve">Zielbranche</t>
  </si>
  <si>
    <t xml:space="preserve">pwe_industry_wish</t>
  </si>
  <si>
    <t xml:space="preserve">Arbeitslosigkeit</t>
  </si>
  <si>
    <t xml:space="preserve">Dauer der Arbeitslosigkeit</t>
  </si>
  <si>
    <t xml:space="preserve">lm_employment_category_unemployement_duration</t>
  </si>
  <si>
    <t xml:space="preserve">Auszählungen</t>
  </si>
  <si>
    <t xml:space="preserve">weniger als 1 Monat</t>
  </si>
  <si>
    <t xml:space="preserve">2. Förderphase</t>
  </si>
  <si>
    <t xml:space="preserve">Eintritte 2 FP</t>
  </si>
  <si>
    <t xml:space="preserve">Austritte 2 FP</t>
  </si>
  <si>
    <t xml:space="preserve">Zielgruppe 2FP</t>
  </si>
  <si>
    <t xml:space="preserve">pwe_targetgroup_fp2</t>
  </si>
  <si>
    <t xml:space="preserve">2FP</t>
  </si>
  <si>
    <t xml:space="preserve">a) Wiedereinsteiger/innen in einer familienbedingten Erwerbspause</t>
  </si>
  <si>
    <t xml:space="preserve">b) Teilnahme HDL-Qualifizierung</t>
  </si>
  <si>
    <t xml:space="preserve">… davon Pflegende Erwerbstätige</t>
  </si>
  <si>
    <t xml:space="preserve">… davon sv-pflichtig beschäftigte Frauen</t>
  </si>
  <si>
    <t xml:space="preserve">… davon Minijobberinnen</t>
  </si>
  <si>
    <t xml:space="preserve">… davon Teilnehmende am HDL-Zuschussmodell</t>
  </si>
  <si>
    <t xml:space="preserve">keine Angabe, obwohl TN 2 FP</t>
  </si>
  <si>
    <t xml:space="preserve">Branche</t>
  </si>
  <si>
    <t xml:space="preserve">pwe_industry_fp2</t>
  </si>
  <si>
    <t xml:space="preserve"> Land- und Forstwirtschaft, Fischerei</t>
  </si>
  <si>
    <t xml:space="preserve"> Bergbau, Energie- und Wasserversorgung, Abwasser- und Abfallentsorgung, Baustoffe</t>
  </si>
  <si>
    <t xml:space="preserve"> Baugewerbe und verarbeitendes Gewerbe</t>
  </si>
  <si>
    <t xml:space="preserve"> Einzel- und Großhandel</t>
  </si>
  <si>
    <t xml:space="preserve"> Verkehr, Logistik, Transport und Lagerei</t>
  </si>
  <si>
    <t xml:space="preserve"> Gastgewerbe, Tourismus, Freizeit</t>
  </si>
  <si>
    <t xml:space="preserve"> Information, Medien und Kommunikation</t>
  </si>
  <si>
    <t xml:space="preserve"> Öffentliche Verwaltung, Sozialversicherung</t>
  </si>
  <si>
    <t xml:space="preserve"> Bildung und Erziehung*</t>
  </si>
  <si>
    <t xml:space="preserve"> Gesundheits- und Sozialwesen*</t>
  </si>
  <si>
    <t xml:space="preserve"> Kunst, Unterhaltung und Erholung</t>
  </si>
  <si>
    <t xml:space="preserve"> Erbringung von sonstigen Dienstleistungen</t>
  </si>
  <si>
    <t xml:space="preserve"> Metall, Maschinenbau</t>
  </si>
  <si>
    <t xml:space="preserve"> Technik, Elektro und Technologiefelder</t>
  </si>
  <si>
    <t xml:space="preserve"> Handwerk, Textil, Bekleidung, Leder</t>
  </si>
  <si>
    <t xml:space="preserve"> Computer, IT</t>
  </si>
  <si>
    <t xml:space="preserve"> Dienstleistungen in privaten Haushalten</t>
  </si>
  <si>
    <t xml:space="preserve">Detail zu Bildung und Erziehung: War die Teilnehmende im Beruf Erzieher/in?*</t>
  </si>
  <si>
    <t xml:space="preserve">pwe_industry_fp2_erzieherin</t>
  </si>
  <si>
    <t xml:space="preserve">keine Angabe, obwohl Branche "Bildung und Erziehung"</t>
  </si>
  <si>
    <t xml:space="preserve">Detail zu Gesundheits- und Sozialwesen: War die Teilnehmende im Beruf Pﬂeger/in?*</t>
  </si>
  <si>
    <t xml:space="preserve">pwe_industry_fp2_nurse</t>
  </si>
  <si>
    <t xml:space="preserve">keine Angabe, obwohl Branche "Gesundheits- und Sozialwesen"</t>
  </si>
  <si>
    <t xml:space="preserve">Weitere Erwerbspersonen im HH</t>
  </si>
  <si>
    <t xml:space="preserve">hh_employed_fp2</t>
  </si>
  <si>
    <t xml:space="preserve">Alleinerziehend</t>
  </si>
  <si>
    <t xml:space="preserve">hh_singleparent_fp2</t>
  </si>
  <si>
    <t xml:space="preserve">pwe_targetgroup_parenttime_fp2</t>
  </si>
  <si>
    <t xml:space="preserve">Besonderer Unterstützungsbedarf, da  Rückkehr zum Arbeitgeber nicht möglich</t>
  </si>
  <si>
    <t xml:space="preserve">pwe_targetgroup_parenttime_specialsupport_fp2</t>
  </si>
  <si>
    <t xml:space="preserve">keine Angabe, obwohl TN der 2 FP in EZ</t>
  </si>
  <si>
    <t xml:space="preserve">Wechsel in sv B</t>
  </si>
  <si>
    <t xml:space="preserve">Übergang von geringfügiger in sv-pfl. Beschäftigung (Minijob)</t>
  </si>
  <si>
    <t xml:space="preserve">minijob_to_si</t>
  </si>
  <si>
    <t xml:space="preserve">Erwerbsvolumen (Erwerbstätige) wurde</t>
  </si>
  <si>
    <t xml:space="preserve">volume_of_acquisition</t>
  </si>
  <si>
    <t xml:space="preserve">erhöht</t>
  </si>
  <si>
    <t xml:space="preserve">erhalten</t>
  </si>
  <si>
    <t xml:space="preserve">verringert</t>
  </si>
  <si>
    <t xml:space="preserve">Statuswechsel</t>
  </si>
  <si>
    <t xml:space="preserve">Falls Verweildauer im Projekt größer als 7 Monate</t>
  </si>
  <si>
    <t xml:space="preserve">end_measure_project_stay</t>
  </si>
  <si>
    <t xml:space="preserve">Umschulung</t>
  </si>
  <si>
    <t xml:space="preserve">Qualifizierung</t>
  </si>
  <si>
    <t xml:space="preserve">Sonstiges</t>
  </si>
  <si>
    <t xml:space="preserve">trifft nicht zu </t>
  </si>
  <si>
    <t xml:space="preserve">Projektmodule</t>
  </si>
  <si>
    <t xml:space="preserve">Basismodule/Orientierung: Einsatz von Basismodulen zur Bedarfsklärung und Zielentwicklung</t>
  </si>
  <si>
    <t xml:space="preserve">base_modules_orientation</t>
  </si>
  <si>
    <t xml:space="preserve">Kontextklärung</t>
  </si>
  <si>
    <t xml:space="preserve">Kompetenzklärung</t>
  </si>
  <si>
    <t xml:space="preserve">Berufsorientierung</t>
  </si>
  <si>
    <t xml:space="preserve">Weitere/andere</t>
  </si>
  <si>
    <t xml:space="preserve">arbeitsmarktbezogen</t>
  </si>
  <si>
    <t xml:space="preserve">labor_market_related_competence_training</t>
  </si>
  <si>
    <t xml:space="preserve">Selbstmarketing, Talentmarketing, Stellenrecherche</t>
  </si>
  <si>
    <t xml:space="preserve">Bewerbungsmodule, Bewerbungscoaching, Gehaltsverhandlungen</t>
  </si>
  <si>
    <t xml:space="preserve">Existenzgründungsseminare</t>
  </si>
  <si>
    <t xml:space="preserve">Training berufsrelevanter Basiskompetenzen</t>
  </si>
  <si>
    <t xml:space="preserve">personenbezogen</t>
  </si>
  <si>
    <t xml:space="preserve">competence_training</t>
  </si>
  <si>
    <t xml:space="preserve">Persönlichkeitsberatung, Training persönlicher und sozialer Kompetenzen</t>
  </si>
  <si>
    <t xml:space="preserve">Zeitmanagement</t>
  </si>
  <si>
    <t xml:space="preserve">Seminare für und mit (Ehe-)Partnern/-innen/Familienmodule</t>
  </si>
  <si>
    <t xml:space="preserve">Integrationsmaßnahmen</t>
  </si>
  <si>
    <t xml:space="preserve">integration_measure</t>
  </si>
  <si>
    <t xml:space="preserve">Praktika, Hospitationen, Mentoring</t>
  </si>
  <si>
    <t xml:space="preserve">betriebliche Einarbeitung</t>
  </si>
  <si>
    <t xml:space="preserve">Anpassungs-/Umschulungs-/Weiterbildungsmaßnahmen</t>
  </si>
  <si>
    <t xml:space="preserve">Weiterbildung in Unternehmen</t>
  </si>
  <si>
    <t xml:space="preserve">Kursteilnahme erfolgreich abgeschlossen</t>
  </si>
  <si>
    <t xml:space="preserve">pwe_online_participation_success</t>
  </si>
  <si>
    <t xml:space="preserve">Qualifizierte Teilnahmebescheinigung liegt vor </t>
  </si>
  <si>
    <t xml:space="preserve">pwe_online_participation_qualified</t>
  </si>
  <si>
    <t xml:space="preserve">Mind. 5 Selbstlernmodule wurden erarbeitet</t>
  </si>
  <si>
    <t xml:space="preserve">pwe_online_self_study</t>
  </si>
  <si>
    <t xml:space="preserve">HDL-Integration</t>
  </si>
  <si>
    <t xml:space="preserve">hdl_integration</t>
  </si>
  <si>
    <t xml:space="preserve">Ja, in Privathaushalt</t>
  </si>
  <si>
    <t xml:space="preserve">Ja, in anderen Bereich</t>
  </si>
  <si>
    <t xml:space="preserve">HDL-Integration anderer Bereich</t>
  </si>
  <si>
    <t xml:space="preserve">hdl_integration_misc</t>
  </si>
  <si>
    <t xml:space="preserve">Institutioneller Bereich</t>
  </si>
  <si>
    <t xml:space="preserve">Bereich Private Pflege</t>
  </si>
  <si>
    <t xml:space="preserve">Sonstiger Bereich</t>
  </si>
  <si>
    <t xml:space="preserve">Berufliche Integration</t>
  </si>
  <si>
    <t xml:space="preserve">professional_integration</t>
  </si>
  <si>
    <t xml:space="preserve">In sv-pflichtige Beschäftigung</t>
  </si>
  <si>
    <t xml:space="preserve">In geförderte Beschäftigung</t>
  </si>
  <si>
    <t xml:space="preserve">In geringfügige Beschäftigung (Minijob)</t>
  </si>
  <si>
    <t xml:space="preserve">In Selbstständigkeit</t>
  </si>
  <si>
    <t xml:space="preserve">Keine berufliche Integration</t>
  </si>
  <si>
    <t xml:space="preserve">trifft nicht zu (z.B. Pflege)</t>
  </si>
  <si>
    <t xml:space="preserve">Beschäftigungsumfang</t>
  </si>
  <si>
    <t xml:space="preserve">volume_of_employment</t>
  </si>
  <si>
    <t xml:space="preserve">unbefristetes Beschäftigungsverhältnis</t>
  </si>
  <si>
    <t xml:space="preserve">permanent_contract</t>
  </si>
  <si>
    <t xml:space="preserve">Integration in folgende Branche</t>
  </si>
  <si>
    <t xml:space="preserve">integration_sector</t>
  </si>
  <si>
    <t xml:space="preserve">Ursprungsberuf</t>
  </si>
  <si>
    <t xml:space="preserve">in Ursprungsberuf vermittelt</t>
  </si>
  <si>
    <t xml:space="preserve">matched_origin_profession</t>
  </si>
  <si>
    <t xml:space="preserve">qualifikationsgerecht vermittelt</t>
  </si>
  <si>
    <t xml:space="preserve">matched_qualifications</t>
  </si>
  <si>
    <t xml:space="preserve">Nachbetreuung</t>
  </si>
  <si>
    <t xml:space="preserve">Fand eine Nachbetreuung statt:</t>
  </si>
  <si>
    <t xml:space="preserve">after_care</t>
  </si>
  <si>
    <t xml:space="preserve">Statuswechsel während Nachbetreuung</t>
  </si>
  <si>
    <t xml:space="preserve">after_care_professional_integration</t>
  </si>
  <si>
    <t xml:space="preserve">sv-pflichtige Beschäftigung</t>
  </si>
  <si>
    <t xml:space="preserve">Selbstständigkeit</t>
  </si>
  <si>
    <t xml:space="preserve">Gescheiterter Wiedereinstieg</t>
  </si>
  <si>
    <t xml:space="preserve">Zeit  WE</t>
  </si>
  <si>
    <t xml:space="preserve">hdl_used</t>
  </si>
  <si>
    <t xml:space="preserve">hdl_imaginable</t>
  </si>
  <si>
    <t xml:space="preserve">partner_integrated</t>
  </si>
  <si>
    <t xml:space="preserve">partner_integration_imaginable</t>
  </si>
  <si>
    <t xml:space="preserve">Austritte 2. FP</t>
  </si>
  <si>
    <t xml:space="preserve">integration_sector_fp2</t>
  </si>
  <si>
    <t xml:space="preserve">integration_sector_fp2_erzieherin</t>
  </si>
  <si>
    <t xml:space="preserve">integration_sector_fp2_nurse</t>
  </si>
  <si>
    <t xml:space="preserve">Vorzeitige Beendigung</t>
  </si>
  <si>
    <t xml:space="preserve">Vorzeitiger Programmaustritt</t>
  </si>
  <si>
    <t xml:space="preserve">reason_early_exit</t>
  </si>
  <si>
    <t xml:space="preserve">Vorzeitiger Programmerfolg (z. B. Arbeitsaufnahme)</t>
  </si>
  <si>
    <t xml:space="preserve">Vorzeitige Beendigung (z. B. aufgrund von Umzug, Schwangerschaft, Krankheit)</t>
  </si>
  <si>
    <t xml:space="preserve">Projektabbruch</t>
  </si>
  <si>
    <t xml:space="preserve">keine Angabe, obwohl vorzeitiger Austritt in 2 FP</t>
  </si>
  <si>
    <t xml:space="preserve">&lt;&lt; angepasste Formel</t>
  </si>
  <si>
    <t xml:space="preserve">hdl_integration_fp2</t>
  </si>
  <si>
    <t xml:space="preserve">Ja, in Privathaushalt als Selbstständige/r</t>
  </si>
  <si>
    <t xml:space="preserve">Teilnahme an PWE-Online &amp; mind. 1 Kurs wurde erfolgreich abgeschlossen</t>
  </si>
  <si>
    <t xml:space="preserve">pwe_online_participation_success_fp2</t>
  </si>
  <si>
    <t xml:space="preserve">Nicht teilgenommen</t>
  </si>
  <si>
    <t xml:space="preserve">Programm</t>
  </si>
  <si>
    <t xml:space="preserve">PWE</t>
  </si>
  <si>
    <t xml:space="preserve">Datenstand</t>
  </si>
  <si>
    <t xml:space="preserve">Exportdatum</t>
  </si>
  <si>
    <t xml:space="preserve">Filtertype</t>
  </si>
  <si>
    <t xml:space="preserve">Start innerhalb des Zeitraums</t>
  </si>
  <si>
    <t xml:space="preserve">Von</t>
  </si>
  <si>
    <t xml:space="preserve">Bis</t>
  </si>
  <si>
    <t xml:space="preserve">Bundesland</t>
  </si>
  <si>
    <t xml:space="preserve">Keine Filterung</t>
  </si>
  <si>
    <t xml:space="preserve">Vorhaben</t>
  </si>
  <si>
    <t xml:space="preserve">Region</t>
  </si>
  <si>
    <t xml:space="preserve">Förderphase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</si>
</sst>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DD/MM/YYYY"/>
    <numFmt numFmtId="166" formatCode="0\ %"/>
    <numFmt numFmtId="167" formatCode="0.0%"/>
    <numFmt numFmtId="168" formatCode="DD/\ MMM\ YY"/>
    <numFmt numFmtId="169" formatCode="YYYY\-MM\-DD"/>
  </numFmts>
  <fonts count="23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6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sz val="11"/>
      <color rgb="FF7F7F7F"/>
      <name val="Calibri"/>
      <family val="2"/>
      <charset val="1"/>
    </font>
    <font>
      <sz val="11"/>
      <name val="Calibri"/>
      <family val="2"/>
      <charset val="1"/>
    </font>
    <font>
      <sz val="11"/>
      <color rgb="FFFF0000"/>
      <name val="Calibri"/>
      <family val="2"/>
      <charset val="1"/>
    </font>
    <font>
      <b val="true"/>
      <sz val="14"/>
      <color rgb="FFFFFFFF"/>
      <name val="Calibri"/>
      <family val="2"/>
      <charset val="1"/>
    </font>
    <font>
      <sz val="14"/>
      <color rgb="FFFFFFFF"/>
      <name val="Calibri"/>
      <family val="2"/>
      <charset val="1"/>
    </font>
    <font>
      <sz val="11"/>
      <color rgb="FFFFFFFF"/>
      <name val="Calibri"/>
      <family val="2"/>
      <charset val="1"/>
    </font>
    <font>
      <i val="true"/>
      <sz val="11"/>
      <color rgb="FF000000"/>
      <name val="Calibri"/>
      <family val="2"/>
      <charset val="1"/>
    </font>
    <font>
      <sz val="14"/>
      <color rgb="FF000000"/>
      <name val="Calibri"/>
      <family val="2"/>
      <charset val="1"/>
    </font>
    <font>
      <i val="true"/>
      <sz val="11"/>
      <name val="Calibri"/>
      <family val="2"/>
      <charset val="1"/>
    </font>
    <font>
      <b val="true"/>
      <sz val="18"/>
      <color rgb="FF000000"/>
      <name val="Calibri"/>
      <family val="2"/>
    </font>
    <font>
      <sz val="10"/>
      <color rgb="FF000000"/>
      <name val="Calibri"/>
      <family val="2"/>
    </font>
    <font>
      <sz val="11"/>
      <color rgb="FF9C6500"/>
      <name val="Calibri"/>
      <family val="2"/>
      <charset val="1"/>
    </font>
    <font>
      <sz val="11"/>
      <color rgb="FF000000"/>
      <name val="Arial"/>
      <family val="2"/>
      <charset val="1"/>
    </font>
    <font>
      <sz val="11"/>
      <color rgb="FF9C0006"/>
      <name val="Calibri"/>
      <family val="2"/>
      <charset val="1"/>
    </font>
    <font>
      <sz val="12"/>
      <color rgb="FF000000"/>
      <name val="Arial"/>
      <family val="2"/>
      <charset val="1"/>
    </font>
    <font>
      <sz val="12"/>
      <color rgb="FFFFFFFF"/>
      <name val="Calibri"/>
      <family val="2"/>
      <charset val="1"/>
    </font>
    <font>
      <sz val="11"/>
      <color rgb="FF006100"/>
      <name val="Calibri"/>
      <family val="2"/>
      <charset val="1"/>
    </font>
  </fonts>
  <fills count="17">
    <fill>
      <patternFill patternType="none"/>
    </fill>
    <fill>
      <patternFill patternType="gray125"/>
    </fill>
    <fill>
      <patternFill patternType="solid">
        <fgColor rgb="FF4F81BD"/>
        <bgColor rgb="FF7F7F7F"/>
      </patternFill>
    </fill>
    <fill>
      <patternFill patternType="solid">
        <fgColor rgb="FF9BBB59"/>
        <bgColor rgb="FFC3D69B"/>
      </patternFill>
    </fill>
    <fill>
      <patternFill patternType="solid">
        <fgColor rgb="FFFFEB9C"/>
        <bgColor rgb="FFFDEADA"/>
      </patternFill>
    </fill>
    <fill>
      <patternFill patternType="solid">
        <fgColor rgb="FFEBF1DE"/>
        <bgColor rgb="FFFDEADA"/>
      </patternFill>
    </fill>
    <fill>
      <patternFill patternType="solid">
        <fgColor rgb="FFFFC7CE"/>
        <bgColor rgb="FFF2DCDB"/>
      </patternFill>
    </fill>
    <fill>
      <patternFill patternType="solid">
        <fgColor rgb="FFC6EFCE"/>
        <bgColor rgb="FFDBEEF4"/>
      </patternFill>
    </fill>
    <fill>
      <patternFill patternType="solid">
        <fgColor rgb="FFDBEEF4"/>
        <bgColor rgb="FFEBF1DE"/>
      </patternFill>
    </fill>
    <fill>
      <patternFill patternType="solid">
        <fgColor rgb="FFFDEADA"/>
        <bgColor rgb="FFEBF1DE"/>
      </patternFill>
    </fill>
    <fill>
      <patternFill patternType="solid">
        <fgColor rgb="FF1F497D"/>
        <bgColor rgb="FF003366"/>
      </patternFill>
    </fill>
    <fill>
      <patternFill patternType="solid">
        <fgColor rgb="FFF2DCDB"/>
        <bgColor rgb="FFFDEADA"/>
      </patternFill>
    </fill>
    <fill>
      <patternFill patternType="solid">
        <fgColor rgb="FF4F6228"/>
        <bgColor rgb="FF333300"/>
      </patternFill>
    </fill>
    <fill>
      <patternFill patternType="solid">
        <fgColor rgb="FFC6D9F1"/>
        <bgColor rgb="FFD9D9D9"/>
      </patternFill>
    </fill>
    <fill>
      <patternFill patternType="solid">
        <fgColor rgb="FFF79646"/>
        <bgColor rgb="FFFF8080"/>
      </patternFill>
    </fill>
    <fill>
      <patternFill patternType="solid">
        <fgColor rgb="FFFAC090"/>
        <bgColor rgb="FFF8B590"/>
      </patternFill>
    </fill>
    <fill>
      <patternFill patternType="solid">
        <fgColor rgb="FFC3D69B"/>
        <bgColor rgb="FFD9D9D9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2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2" borderId="0" applyFont="true" applyBorder="false" applyAlignment="true" applyProtection="false">
      <alignment horizontal="general" vertical="bottom" textRotation="0" wrapText="false" indent="0" shrinkToFit="false"/>
    </xf>
    <xf numFmtId="164" fontId="11" fillId="3" borderId="0" applyFont="true" applyBorder="false" applyAlignment="true" applyProtection="false">
      <alignment horizontal="general" vertical="bottom" textRotation="0" wrapText="false" indent="0" shrinkToFit="false"/>
    </xf>
    <xf numFmtId="164" fontId="17" fillId="4" borderId="0" applyFont="true" applyBorder="false" applyAlignment="true" applyProtection="false">
      <alignment horizontal="general" vertical="bottom" textRotation="0" wrapText="false" indent="0" shrinkToFit="false"/>
    </xf>
    <xf numFmtId="164" fontId="18" fillId="5" borderId="0" applyFont="true" applyBorder="false" applyAlignment="true" applyProtection="false">
      <alignment horizontal="general" vertical="bottom" textRotation="0" wrapText="false" indent="0" shrinkToFit="false"/>
    </xf>
    <xf numFmtId="164" fontId="19" fillId="6" borderId="0" applyFont="true" applyBorder="false" applyAlignment="true" applyProtection="false">
      <alignment horizontal="general" vertical="bottom" textRotation="0" wrapText="false" indent="0" shrinkToFit="false"/>
    </xf>
    <xf numFmtId="164" fontId="22" fillId="7" borderId="0" applyFont="true" applyBorder="false" applyAlignment="true" applyProtection="false">
      <alignment horizontal="general" vertical="bottom" textRotation="0" wrapText="false" indent="0" shrinkToFit="false"/>
    </xf>
  </cellStyleXfs>
  <cellXfs count="10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8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8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9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9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1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9" fillId="1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2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7" fontId="0" fillId="0" borderId="0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8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8" borderId="0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4" fillId="8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9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9" borderId="0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9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11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11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11" borderId="0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11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7" fillId="11" borderId="0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1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9" fillId="1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3" borderId="0" xfId="2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3" borderId="0" xfId="2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7" fillId="0" borderId="0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13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1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1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22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22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0" fillId="0" borderId="0" xfId="22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13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top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13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7" fillId="4" borderId="0" xfId="22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7" fillId="4" borderId="0" xfId="22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7" fillId="4" borderId="0" xfId="22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4" borderId="0" xfId="22" applyFont="false" applyBorder="true" applyAlignment="true" applyProtection="true">
      <alignment horizontal="right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5" borderId="1" xfId="23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8" fillId="4" borderId="0" xfId="22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8" fillId="4" borderId="0" xfId="22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8" fillId="4" borderId="0" xfId="22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4" borderId="0" xfId="22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8" fillId="6" borderId="0" xfId="24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19" fillId="6" borderId="0" xfId="24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14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1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1" fillId="12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22" fillId="7" borderId="0" xfId="25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22" fillId="7" borderId="0" xfId="25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22" fillId="7" borderId="0" xfId="2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2" fillId="7" borderId="0" xfId="25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22" fillId="7" borderId="0" xfId="25" applyFont="false" applyBorder="true" applyAlignment="true" applyProtection="true">
      <alignment horizontal="right" vertical="bottom" textRotation="0" wrapText="false" indent="0" shrinkToFit="false"/>
      <protection locked="true" hidden="false"/>
    </xf>
    <xf numFmtId="164" fontId="0" fillId="15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true" indent="0" shrinkToFit="false"/>
      <protection locked="true" hidden="false"/>
    </xf>
    <xf numFmtId="164" fontId="22" fillId="8" borderId="0" xfId="25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22" fillId="8" borderId="0" xfId="25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22" fillId="8" borderId="0" xfId="2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2" fillId="8" borderId="0" xfId="25" applyFont="fals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2" fillId="8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3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5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3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16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12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Accent1" xfId="20" builtinId="53" customBuiltin="true"/>
    <cellStyle name="Excel Built-in Accent3" xfId="21" builtinId="53" customBuiltin="true"/>
    <cellStyle name="Excel Built-in Neutral" xfId="22" builtinId="53" customBuiltin="true"/>
    <cellStyle name="Excel Built-in 20% - Accent3" xfId="23" builtinId="53" customBuiltin="true"/>
    <cellStyle name="Excel Built-in Bad" xfId="24" builtinId="53" customBuiltin="true"/>
    <cellStyle name="Excel Built-in Good" xfId="25" builtinId="53" customBuiltin="true"/>
  </cellStyles>
  <dxfs count="1">
    <dxf>
      <font>
        <color rgb="FF9C0006"/>
      </font>
      <fill>
        <patternFill>
          <bgColor rgb="00FFFFFF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DEADA"/>
      <rgbColor rgb="FFFF00FF"/>
      <rgbColor rgb="FF00FFFF"/>
      <rgbColor rgb="FF9C0006"/>
      <rgbColor rgb="FF006100"/>
      <rgbColor rgb="FF000080"/>
      <rgbColor rgb="FF9C6500"/>
      <rgbColor rgb="FF800080"/>
      <rgbColor rgb="FF008080"/>
      <rgbColor rgb="FFC3D69B"/>
      <rgbColor rgb="FF7F7F7F"/>
      <rgbColor rgb="FF9999FF"/>
      <rgbColor rgb="FF993366"/>
      <rgbColor rgb="FFEBF1DE"/>
      <rgbColor rgb="FFDBEEF4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9D9D9"/>
      <rgbColor rgb="FFC6EFCE"/>
      <rgbColor rgb="FFFFEB9C"/>
      <rgbColor rgb="FFF2DCDB"/>
      <rgbColor rgb="FFF8B590"/>
      <rgbColor rgb="FFFFC7CE"/>
      <rgbColor rgb="FFFAC090"/>
      <rgbColor rgb="FF3366FF"/>
      <rgbColor rgb="FF33CCCC"/>
      <rgbColor rgb="FF9BBB59"/>
      <rgbColor rgb="FFFFCC00"/>
      <rgbColor rgb="FFF79646"/>
      <rgbColor rgb="FFE46C0A"/>
      <rgbColor rgb="FF4F81BD"/>
      <rgbColor rgb="FF878787"/>
      <rgbColor rgb="FF003366"/>
      <rgbColor rgb="FF339966"/>
      <rgbColor rgb="FF003300"/>
      <rgbColor rgb="FF333300"/>
      <rgbColor rgb="FF993300"/>
      <rgbColor rgb="FF993366"/>
      <rgbColor rgb="FF1F497D"/>
      <rgbColor rgb="FF4F6228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1" lang="de-DE" sz="18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  <a:r>
              <a:rPr b="1" lang="de-DE" sz="18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Calibri"/>
              </a:rPr>
              <a:t>Status bei Eintritt</a:t>
            </a:r>
          </a:p>
        </c:rich>
      </c:tx>
      <c:overlay val="0"/>
    </c:title>
    <c:autoTitleDeleted val="0"/>
    <c:plotArea>
      <c:barChart>
        <c:barDir val="bar"/>
        <c:grouping val="clustered"/>
        <c:varyColors val="0"/>
        <c:ser>
          <c:idx val="0"/>
          <c:order val="0"/>
          <c:spPr>
            <a:solidFill>
              <a:srgbClr val="4f81bd"/>
            </a:solidFill>
            <a:ln>
              <a:noFill/>
            </a:ln>
          </c:spPr>
          <c:invertIfNegative val="0"/>
          <c:dLbls>
            <c:dLblPos val="outEnd"/>
            <c:showLegendKey val="0"/>
            <c:showVal val="1"/>
            <c:showCatName val="0"/>
            <c:showSerName val="0"/>
            <c:showPercent val="0"/>
            <c:showLeaderLines val="0"/>
          </c:dLbls>
          <c:cat>
            <c:strRef>
              <c:f>Überblick!$A$53:$A$62</c:f>
              <c:strCache>
                <c:ptCount val="10"/>
                <c:pt idx="0">
                  <c:v>Erwerbstätig (sv-pflichtig in Vollzeit oder Teilzeit)</c:v>
                </c:pt>
                <c:pt idx="1">
                  <c:v>Arbeitssuchend</c:v>
                </c:pt>
                <c:pt idx="2">
                  <c:v>Geringfügig beschäftigt</c:v>
                </c:pt>
                <c:pt idx="3">
                  <c:v>Selbstständig</c:v>
                </c:pt>
                <c:pt idx="4">
                  <c:v>Allgemeinbildende Schule</c:v>
                </c:pt>
                <c:pt idx="5">
                  <c:v>Auszubildende im Betrieb</c:v>
                </c:pt>
                <c:pt idx="6">
                  <c:v>In schulischer oder außerbetriebl. Ausb.</c:v>
                </c:pt>
                <c:pt idx="7">
                  <c:v>Vollzeitstudent/in</c:v>
                </c:pt>
                <c:pt idx="8">
                  <c:v>Sonstige Aus- und Weiterbildung</c:v>
                </c:pt>
                <c:pt idx="9">
                  <c:v>Nicht erwerbstätig</c:v>
                </c:pt>
              </c:strCache>
            </c:strRef>
          </c:cat>
          <c:val>
            <c:numRef>
              <c:f>Überblick!$C$53:$C$62</c:f>
              <c:numCache>
                <c:formatCode>General</c:formatCode>
                <c:ptCount val="10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</c:numCache>
            </c:numRef>
          </c:val>
        </c:ser>
        <c:gapWidth val="75"/>
        <c:overlap val="-25"/>
        <c:axId val="70410936"/>
        <c:axId val="69922592"/>
      </c:barChart>
      <c:catAx>
        <c:axId val="70410936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p>
            <a:pPr>
              <a:defRPr b="0" lang="de-DE" sz="10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</a:p>
        </c:txPr>
        <c:crossAx val="69922592"/>
        <c:crosses val="autoZero"/>
        <c:auto val="1"/>
        <c:lblAlgn val="ctr"/>
        <c:lblOffset val="100"/>
      </c:catAx>
      <c:valAx>
        <c:axId val="69922592"/>
        <c:scaling>
          <c:orientation val="minMax"/>
          <c:max val="1"/>
          <c:min val="0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.0%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p>
            <a:pPr>
              <a:defRPr b="0" lang="de-DE" sz="10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</a:p>
        </c:txPr>
        <c:crossAx val="70410936"/>
        <c:crosses val="autoZero"/>
        <c:majorUnit val="0.2"/>
      </c:valAx>
      <c:spPr>
        <a:solidFill>
          <a:srgbClr val="ffffff"/>
        </a:solidFill>
        <a:ln>
          <a:solidFill>
            <a:srgbClr val="4f81bd"/>
          </a:solidFill>
        </a:ln>
      </c:spPr>
    </c:plotArea>
    <c:plotVisOnly val="1"/>
    <c:dispBlanksAs val="gap"/>
  </c:chart>
  <c:spPr>
    <a:solidFill>
      <a:srgbClr val="ffffff"/>
    </a:solidFill>
    <a:ln>
      <a:noFill/>
    </a:ln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1" lang="de-DE" sz="18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  <a:r>
              <a:rPr b="1" lang="de-DE" sz="18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Calibri"/>
              </a:rPr>
              <a:t>Berufsbranchen der Teilnehmerinnen (nur 2. FP)</a:t>
            </a:r>
          </a:p>
        </c:rich>
      </c:tx>
      <c:overlay val="0"/>
    </c:title>
    <c:autoTitleDeleted val="0"/>
    <c:plotArea>
      <c:barChart>
        <c:barDir val="bar"/>
        <c:grouping val="clustered"/>
        <c:varyColors val="0"/>
        <c:ser>
          <c:idx val="0"/>
          <c:order val="0"/>
          <c:tx>
            <c:strRef>
              <c:f>'PWE-Ausw'!$B$319</c:f>
              <c:strCache>
                <c:ptCount val="1"/>
                <c:pt idx="0">
                  <c:v>#NV</c:v>
                </c:pt>
              </c:strCache>
            </c:strRef>
          </c:tx>
          <c:spPr>
            <a:solidFill>
              <a:srgbClr val="f8b590"/>
            </a:solidFill>
            <a:ln>
              <a:noFill/>
            </a:ln>
          </c:spPr>
          <c:invertIfNegative val="0"/>
          <c:dLbls>
            <c:dLblPos val="outEnd"/>
            <c:showLegendKey val="0"/>
            <c:showVal val="1"/>
            <c:showCatName val="0"/>
            <c:showSerName val="0"/>
            <c:showPercent val="0"/>
            <c:showLeaderLines val="0"/>
          </c:dLbls>
          <c:cat>
            <c:strRef>
              <c:f>'PWE-Ausw'!$E$320:$E$336</c:f>
              <c:strCache>
                <c:ptCount val="17"/>
                <c:pt idx="0">
                  <c:v> Land- und Forstwirtschaft, Fischerei</c:v>
                </c:pt>
                <c:pt idx="1">
                  <c:v> Bergbau, Energie- und Wasserversorgung, Abwasser- und Abfallentsorgung, Baustoffe</c:v>
                </c:pt>
                <c:pt idx="2">
                  <c:v> Baugewerbe und verarbeitendes Gewerbe</c:v>
                </c:pt>
                <c:pt idx="3">
                  <c:v> Einzel- und Großhandel</c:v>
                </c:pt>
                <c:pt idx="4">
                  <c:v> Verkehr, Logistik, Transport und Lagerei</c:v>
                </c:pt>
                <c:pt idx="5">
                  <c:v> Gastgewerbe, Tourismus, Freizeit</c:v>
                </c:pt>
                <c:pt idx="6">
                  <c:v> Information, Medien und Kommunikation</c:v>
                </c:pt>
                <c:pt idx="7">
                  <c:v> Öffentliche Verwaltung, Sozialversicherung</c:v>
                </c:pt>
                <c:pt idx="8">
                  <c:v> Bildung und Erziehung*</c:v>
                </c:pt>
                <c:pt idx="9">
                  <c:v> Gesundheits- und Sozialwesen*</c:v>
                </c:pt>
                <c:pt idx="10">
                  <c:v> Kunst, Unterhaltung und Erholung</c:v>
                </c:pt>
                <c:pt idx="11">
                  <c:v> Erbringung von sonstigen Dienstleistungen</c:v>
                </c:pt>
                <c:pt idx="12">
                  <c:v> Metall, Maschinenbau</c:v>
                </c:pt>
                <c:pt idx="13">
                  <c:v> Technik, Elektro und Technologiefelder</c:v>
                </c:pt>
                <c:pt idx="14">
                  <c:v> Handwerk, Textil, Bekleidung, Leder</c:v>
                </c:pt>
                <c:pt idx="15">
                  <c:v> Computer, IT</c:v>
                </c:pt>
                <c:pt idx="16">
                  <c:v> Dienstleistungen in privaten Haushalten</c:v>
                </c:pt>
              </c:strCache>
            </c:strRef>
          </c:cat>
          <c:val>
            <c:numRef>
              <c:f>'PWE-Ausw'!$G$320:$G$336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1"/>
          <c:order val="1"/>
          <c:tx>
            <c:strRef>
              <c:f>'PWE-Ausw'!$B$152</c:f>
              <c:strCache>
                <c:ptCount val="1"/>
                <c:pt idx="0">
                  <c:v>#NV</c:v>
                </c:pt>
              </c:strCache>
            </c:strRef>
          </c:tx>
          <c:spPr>
            <a:solidFill>
              <a:srgbClr val="e46c0a"/>
            </a:solidFill>
            <a:ln>
              <a:noFill/>
            </a:ln>
          </c:spPr>
          <c:invertIfNegative val="0"/>
          <c:dLbls>
            <c:dLblPos val="outEnd"/>
            <c:showLegendKey val="0"/>
            <c:showVal val="1"/>
            <c:showCatName val="0"/>
            <c:showSerName val="0"/>
            <c:showPercent val="0"/>
            <c:showLeaderLines val="0"/>
          </c:dLbls>
          <c:cat>
            <c:strRef>
              <c:f>'PWE-Ausw'!$E$320:$E$336</c:f>
              <c:strCache>
                <c:ptCount val="17"/>
                <c:pt idx="0">
                  <c:v> Land- und Forstwirtschaft, Fischerei</c:v>
                </c:pt>
                <c:pt idx="1">
                  <c:v> Bergbau, Energie- und Wasserversorgung, Abwasser- und Abfallentsorgung, Baustoffe</c:v>
                </c:pt>
                <c:pt idx="2">
                  <c:v> Baugewerbe und verarbeitendes Gewerbe</c:v>
                </c:pt>
                <c:pt idx="3">
                  <c:v> Einzel- und Großhandel</c:v>
                </c:pt>
                <c:pt idx="4">
                  <c:v> Verkehr, Logistik, Transport und Lagerei</c:v>
                </c:pt>
                <c:pt idx="5">
                  <c:v> Gastgewerbe, Tourismus, Freizeit</c:v>
                </c:pt>
                <c:pt idx="6">
                  <c:v> Information, Medien und Kommunikation</c:v>
                </c:pt>
                <c:pt idx="7">
                  <c:v> Öffentliche Verwaltung, Sozialversicherung</c:v>
                </c:pt>
                <c:pt idx="8">
                  <c:v> Bildung und Erziehung*</c:v>
                </c:pt>
                <c:pt idx="9">
                  <c:v> Gesundheits- und Sozialwesen*</c:v>
                </c:pt>
                <c:pt idx="10">
                  <c:v> Kunst, Unterhaltung und Erholung</c:v>
                </c:pt>
                <c:pt idx="11">
                  <c:v> Erbringung von sonstigen Dienstleistungen</c:v>
                </c:pt>
                <c:pt idx="12">
                  <c:v> Metall, Maschinenbau</c:v>
                </c:pt>
                <c:pt idx="13">
                  <c:v> Technik, Elektro und Technologiefelder</c:v>
                </c:pt>
                <c:pt idx="14">
                  <c:v> Handwerk, Textil, Bekleidung, Leder</c:v>
                </c:pt>
                <c:pt idx="15">
                  <c:v> Computer, IT</c:v>
                </c:pt>
                <c:pt idx="16">
                  <c:v> Dienstleistungen in privaten Haushalten</c:v>
                </c:pt>
              </c:strCache>
            </c:strRef>
          </c:cat>
          <c:val>
            <c:numRef>
              <c:f>'PWE-Ausw'!$G$153:$G$169</c:f>
              <c:numCache>
                <c:formatCode>General</c:formatCode>
                <c:ptCount val="17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  <c:pt idx="13">
                  <c:v/>
                </c:pt>
                <c:pt idx="14">
                  <c:v/>
                </c:pt>
                <c:pt idx="15">
                  <c:v/>
                </c:pt>
                <c:pt idx="16">
                  <c:v/>
                </c:pt>
              </c:numCache>
            </c:numRef>
          </c:val>
        </c:ser>
        <c:gapWidth val="75"/>
        <c:overlap val="-25"/>
        <c:axId val="16798124"/>
        <c:axId val="28660638"/>
      </c:barChart>
      <c:catAx>
        <c:axId val="167981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p>
            <a:pPr>
              <a:defRPr b="0" lang="de-DE" sz="10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</a:p>
        </c:txPr>
        <c:crossAx val="28660638"/>
        <c:crosses val="autoZero"/>
        <c:auto val="1"/>
        <c:lblAlgn val="ctr"/>
        <c:lblOffset val="100"/>
      </c:catAx>
      <c:valAx>
        <c:axId val="28660638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numFmt formatCode="0.0%" sourceLinked="0"/>
        <c:majorTickMark val="none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p>
            <a:pPr>
              <a:defRPr b="0" lang="de-DE" sz="10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</a:p>
        </c:txPr>
        <c:crossAx val="16798124"/>
        <c:crosses val="autoZero"/>
      </c:valAx>
      <c:spPr>
        <a:solidFill>
          <a:srgbClr val="ffffff"/>
        </a:solidFill>
        <a:ln>
          <a:noFill/>
        </a:ln>
      </c:spPr>
    </c:plotArea>
    <c:legend>
      <c:legendPos val="b"/>
      <c:overlay val="0"/>
      <c:spPr>
        <a:noFill/>
        <a:ln>
          <a:noFill/>
        </a:ln>
      </c:spPr>
    </c:legend>
    <c:plotVisOnly val="1"/>
    <c:dispBlanksAs val="gap"/>
  </c:chart>
  <c:spPr>
    <a:solidFill>
      <a:srgbClr val="ffffff"/>
    </a:solidFill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image" Target="../media/image1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63</xdr:row>
      <xdr:rowOff>19080</xdr:rowOff>
    </xdr:from>
    <xdr:to>
      <xdr:col>2</xdr:col>
      <xdr:colOff>685440</xdr:colOff>
      <xdr:row>64</xdr:row>
      <xdr:rowOff>114120</xdr:rowOff>
    </xdr:to>
    <xdr:graphicFrame>
      <xdr:nvGraphicFramePr>
        <xdr:cNvPr id="0" name="Diagramm 2"/>
        <xdr:cNvGraphicFramePr/>
      </xdr:nvGraphicFramePr>
      <xdr:xfrm>
        <a:off x="0" y="13125240"/>
        <a:ext cx="6108840" cy="40766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198</xdr:row>
      <xdr:rowOff>123840</xdr:rowOff>
    </xdr:from>
    <xdr:to>
      <xdr:col>2</xdr:col>
      <xdr:colOff>637920</xdr:colOff>
      <xdr:row>233</xdr:row>
      <xdr:rowOff>66600</xdr:rowOff>
    </xdr:to>
    <xdr:graphicFrame>
      <xdr:nvGraphicFramePr>
        <xdr:cNvPr id="1" name="Diagramm 3"/>
        <xdr:cNvGraphicFramePr/>
      </xdr:nvGraphicFramePr>
      <xdr:xfrm>
        <a:off x="0" y="43719480"/>
        <a:ext cx="6061320" cy="66578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1828440</xdr:colOff>
      <xdr:row>1</xdr:row>
      <xdr:rowOff>104400</xdr:rowOff>
    </xdr:to>
    <xdr:pic>
      <xdr:nvPicPr>
        <xdr:cNvPr id="2" name="Grafik 1" descr=""/>
        <xdr:cNvPicPr/>
      </xdr:nvPicPr>
      <xdr:blipFill>
        <a:blip r:embed="rId3"/>
        <a:stretch/>
      </xdr:blipFill>
      <xdr:spPr>
        <a:xfrm>
          <a:off x="0" y="0"/>
          <a:ext cx="1828440" cy="84708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37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outlineLevelRow="0" outlineLevelCol="0"/>
  <cols>
    <col collapsed="false" customWidth="true" hidden="false" outlineLevel="0" max="1" min="1" style="0" width="66.29"/>
    <col collapsed="false" customWidth="true" hidden="false" outlineLevel="0" max="3" min="2" style="0" width="10.58"/>
    <col collapsed="false" customWidth="true" hidden="false" outlineLevel="0" max="1025" min="4" style="0" width="10.67"/>
  </cols>
  <sheetData>
    <row r="1" customFormat="false" ht="58.5" hidden="false" customHeight="true" outlineLevel="0" collapsed="false">
      <c r="A1" s="1" t="s">
        <v>0</v>
      </c>
      <c r="B1" s="1"/>
      <c r="C1" s="1"/>
      <c r="D1" s="1"/>
    </row>
    <row r="2" customFormat="false" ht="25.5" hidden="false" customHeight="true" outlineLevel="0" collapsed="false">
      <c r="A2" s="2" t="s">
        <v>1</v>
      </c>
      <c r="B2" s="2"/>
      <c r="C2" s="2"/>
      <c r="D2" s="1"/>
    </row>
    <row r="3" customFormat="false" ht="25.5" hidden="false" customHeight="true" outlineLevel="0" collapsed="false">
      <c r="A3" s="2" t="s">
        <v>2</v>
      </c>
      <c r="B3" s="2"/>
      <c r="C3" s="2"/>
      <c r="D3" s="1"/>
    </row>
    <row r="4" customFormat="false" ht="15" hidden="false" customHeight="false" outlineLevel="0" collapsed="false">
      <c r="A4" s="3"/>
    </row>
    <row r="5" customFormat="false" ht="15" hidden="false" customHeight="false" outlineLevel="0" collapsed="false">
      <c r="A5" s="3" t="s">
        <v>3</v>
      </c>
      <c r="C5" s="4" t="s">
        <v>4</v>
      </c>
    </row>
    <row r="6" customFormat="false" ht="15" hidden="false" customHeight="false" outlineLevel="0" collapsed="false">
      <c r="A6" s="5" t="s">
        <v>5</v>
      </c>
      <c r="B6" s="0" t="str">
        <f aca="false">Metadaten!$B$1</f>
        <v>PWE</v>
      </c>
    </row>
    <row r="7" customFormat="false" ht="15" hidden="false" customHeight="false" outlineLevel="0" collapsed="false">
      <c r="A7" s="0" t="s">
        <v>6</v>
      </c>
      <c r="B7" s="6" t="n">
        <f aca="false">Metadaten!$B$2</f>
        <v>43768</v>
      </c>
    </row>
    <row r="8" customFormat="false" ht="15" hidden="false" customHeight="false" outlineLevel="0" collapsed="false">
      <c r="A8" s="0" t="str">
        <f aca="false">CONCATENATE("Filtertyp: ",Metadaten!$B$4)</f>
        <v>Filtertyp: Start innerhalb des Zeitraums</v>
      </c>
    </row>
    <row r="9" customFormat="false" ht="15" hidden="false" customHeight="false" outlineLevel="0" collapsed="false">
      <c r="A9" s="0" t="s">
        <v>7</v>
      </c>
      <c r="B9" s="6" t="n">
        <f aca="false">IF(ISBLANK(Metadaten!$B$5),"keine Eingrenzung",Metadaten!$B$5)</f>
        <v>42005</v>
      </c>
    </row>
    <row r="10" customFormat="false" ht="15" hidden="false" customHeight="false" outlineLevel="0" collapsed="false">
      <c r="A10" s="0" t="s">
        <v>8</v>
      </c>
      <c r="B10" s="6" t="n">
        <f aca="false">IF(ISBLANK(Metadaten!$B$6),"keine Eingrenzung",Metadaten!$B$6)</f>
        <v>43768</v>
      </c>
    </row>
    <row r="11" customFormat="false" ht="15" hidden="false" customHeight="false" outlineLevel="0" collapsed="false">
      <c r="B11" s="7"/>
    </row>
    <row r="12" customFormat="false" ht="15" hidden="false" customHeight="false" outlineLevel="0" collapsed="false">
      <c r="A12" s="3" t="s">
        <v>9</v>
      </c>
      <c r="B12" s="3" t="e">
        <f aca="false">COUNTIF(INDEX(Rohdaten!$A$2:$GG$19999,,MATCH("start_date",Rohdaten!$1:$1,)),"&gt;0")</f>
        <v>#N/A</v>
      </c>
    </row>
    <row r="13" customFormat="false" ht="15" hidden="false" customHeight="false" outlineLevel="0" collapsed="false">
      <c r="A13" s="8" t="s">
        <v>10</v>
      </c>
      <c r="B13" s="9" t="e">
        <f aca="false">COUNTIF(INDEX(Rohdaten!$A$2:$GG$19999,,MATCH("year_of_entry",Rohdaten!$1:$1,)),"&lt;=2018")</f>
        <v>#N/A</v>
      </c>
      <c r="C13" s="9"/>
    </row>
    <row r="14" customFormat="false" ht="15" hidden="false" customHeight="false" outlineLevel="0" collapsed="false">
      <c r="A14" s="8" t="s">
        <v>11</v>
      </c>
      <c r="B14" s="9" t="e">
        <f aca="false">COUNTIF(INDEX(Rohdaten!$A$2:$GG$19999,,MATCH("year_of_entry",Rohdaten!$1:$1,)),"&gt;2018")</f>
        <v>#N/A</v>
      </c>
      <c r="C14" s="9"/>
    </row>
    <row r="15" customFormat="false" ht="15" hidden="false" customHeight="false" outlineLevel="0" collapsed="false">
      <c r="A15" s="3" t="s">
        <v>12</v>
      </c>
      <c r="B15" s="3" t="e">
        <f aca="false">COUNTIF(INDEX(Rohdaten!$A$2:$GG$19999,,MATCH("end_date",Rohdaten!$1:$1,)),"&gt;0")</f>
        <v>#N/A</v>
      </c>
    </row>
    <row r="16" customFormat="false" ht="15" hidden="false" customHeight="false" outlineLevel="0" collapsed="false">
      <c r="A16" s="10" t="s">
        <v>10</v>
      </c>
      <c r="B16" s="11" t="e">
        <f aca="false">COUNTIF(INDEX(Rohdaten!$A$2:$GG$19999,,MATCH("year_of_exit",Rohdaten!$1:$1,)),"&lt;=2018")</f>
        <v>#N/A</v>
      </c>
      <c r="C16" s="11"/>
    </row>
    <row r="17" customFormat="false" ht="15" hidden="false" customHeight="false" outlineLevel="0" collapsed="false">
      <c r="A17" s="10" t="s">
        <v>11</v>
      </c>
      <c r="B17" s="11" t="e">
        <f aca="false">COUNTIF(INDEX(Rohdaten!$A$2:$GG$19999,,MATCH("year_of_exit",Rohdaten!$1:$1,)),"&gt;2018")</f>
        <v>#N/A</v>
      </c>
      <c r="C17" s="11"/>
    </row>
    <row r="20" customFormat="false" ht="18.75" hidden="false" customHeight="false" outlineLevel="0" collapsed="false">
      <c r="A20" s="12" t="s">
        <v>13</v>
      </c>
      <c r="B20" s="13" t="e">
        <f aca="false">CONCATENATE("Eintritte: ",B12)</f>
        <v>#N/A</v>
      </c>
      <c r="C20" s="13"/>
    </row>
    <row r="21" customFormat="false" ht="18.75" hidden="false" customHeight="false" outlineLevel="0" collapsed="false">
      <c r="A21" s="14" t="s">
        <v>14</v>
      </c>
      <c r="B21" s="14"/>
      <c r="C21" s="14"/>
    </row>
    <row r="22" customFormat="false" ht="15" hidden="false" customHeight="false" outlineLevel="0" collapsed="false">
      <c r="A22" s="3" t="s">
        <v>15</v>
      </c>
      <c r="B22" s="15" t="s">
        <v>16</v>
      </c>
      <c r="C22" s="15" t="s">
        <v>17</v>
      </c>
    </row>
    <row r="23" customFormat="false" ht="15" hidden="false" customHeight="false" outlineLevel="0" collapsed="false">
      <c r="A23" s="0" t="str">
        <f aca="false">'ESF-Ausw'!D4</f>
        <v>weiblich</v>
      </c>
      <c r="B23" s="0" t="e">
        <f aca="false">'ESF-Ausw'!E4</f>
        <v>#N/A</v>
      </c>
      <c r="C23" s="16" t="e">
        <f aca="false">B23/$B$12</f>
        <v>#N/A</v>
      </c>
    </row>
    <row r="24" customFormat="false" ht="15" hidden="false" customHeight="false" outlineLevel="0" collapsed="false">
      <c r="A24" s="0" t="str">
        <f aca="false">'ESF-Ausw'!D5</f>
        <v>männlich</v>
      </c>
      <c r="B24" s="0" t="e">
        <f aca="false">'ESF-Ausw'!E5</f>
        <v>#N/A</v>
      </c>
      <c r="C24" s="16" t="e">
        <f aca="false">B24/$B$12</f>
        <v>#N/A</v>
      </c>
    </row>
    <row r="25" customFormat="false" ht="15" hidden="false" customHeight="false" outlineLevel="0" collapsed="false">
      <c r="C25" s="16"/>
    </row>
    <row r="26" customFormat="false" ht="15" hidden="false" customHeight="false" outlineLevel="0" collapsed="false">
      <c r="A26" s="3" t="s">
        <v>18</v>
      </c>
      <c r="C26" s="16"/>
    </row>
    <row r="27" customFormat="false" ht="15" hidden="false" customHeight="false" outlineLevel="0" collapsed="false">
      <c r="A27" s="0" t="str">
        <f aca="false">'ESF-Ausw'!D77</f>
        <v>unter 20</v>
      </c>
      <c r="B27" s="0" t="e">
        <f aca="false">'ESF-Ausw'!E77</f>
        <v>#N/A</v>
      </c>
      <c r="C27" s="16" t="e">
        <f aca="false">B27/$B$12</f>
        <v>#N/A</v>
      </c>
    </row>
    <row r="28" customFormat="false" ht="15" hidden="false" customHeight="false" outlineLevel="0" collapsed="false">
      <c r="A28" s="0" t="str">
        <f aca="false">'ESF-Ausw'!D78</f>
        <v>20 bis 29</v>
      </c>
      <c r="B28" s="0" t="e">
        <f aca="false">'ESF-Ausw'!E78</f>
        <v>#N/A</v>
      </c>
      <c r="C28" s="16" t="e">
        <f aca="false">B28/$B$12</f>
        <v>#N/A</v>
      </c>
    </row>
    <row r="29" customFormat="false" ht="15" hidden="false" customHeight="false" outlineLevel="0" collapsed="false">
      <c r="A29" s="0" t="str">
        <f aca="false">'ESF-Ausw'!D79</f>
        <v>30 bis 39</v>
      </c>
      <c r="B29" s="0" t="e">
        <f aca="false">'ESF-Ausw'!E79</f>
        <v>#N/A</v>
      </c>
      <c r="C29" s="16" t="e">
        <f aca="false">B29/$B$12</f>
        <v>#N/A</v>
      </c>
    </row>
    <row r="30" customFormat="false" ht="15" hidden="false" customHeight="false" outlineLevel="0" collapsed="false">
      <c r="A30" s="0" t="str">
        <f aca="false">'ESF-Ausw'!D80</f>
        <v>ab 40</v>
      </c>
      <c r="B30" s="0" t="e">
        <f aca="false">'ESF-Ausw'!E80</f>
        <v>#N/A</v>
      </c>
      <c r="C30" s="16" t="e">
        <f aca="false">B30/$B$12</f>
        <v>#N/A</v>
      </c>
    </row>
    <row r="32" customFormat="false" ht="18.75" hidden="false" customHeight="false" outlineLevel="0" collapsed="false">
      <c r="A32" s="17" t="s">
        <v>19</v>
      </c>
      <c r="C32" s="16"/>
    </row>
    <row r="33" customFormat="false" ht="15" hidden="false" customHeight="false" outlineLevel="0" collapsed="false">
      <c r="A33" s="3" t="str">
        <f aca="false">'ESF-Ausw'!A43</f>
        <v>Arbeitslos</v>
      </c>
      <c r="C33" s="16"/>
    </row>
    <row r="34" customFormat="false" ht="15" hidden="false" customHeight="false" outlineLevel="0" collapsed="false">
      <c r="A34" s="0" t="str">
        <f aca="false">'ESF-Ausw'!D44</f>
        <v>Nein</v>
      </c>
      <c r="B34" s="0" t="e">
        <f aca="false">'ESF-Ausw'!E44</f>
        <v>#N/A</v>
      </c>
      <c r="C34" s="16" t="e">
        <f aca="false">B34/$B$12</f>
        <v>#N/A</v>
      </c>
    </row>
    <row r="35" customFormat="false" ht="15" hidden="false" customHeight="false" outlineLevel="0" collapsed="false">
      <c r="A35" s="0" t="str">
        <f aca="false">'ESF-Ausw'!D45</f>
        <v>Ja</v>
      </c>
      <c r="B35" s="0" t="e">
        <f aca="false">'ESF-Ausw'!E45</f>
        <v>#N/A</v>
      </c>
      <c r="C35" s="16" t="e">
        <f aca="false">B35/$B$12</f>
        <v>#N/A</v>
      </c>
    </row>
    <row r="37" customFormat="false" ht="15" hidden="false" customHeight="false" outlineLevel="0" collapsed="false">
      <c r="A37" s="3" t="str">
        <f aca="false">'PWE-Ausw'!B127</f>
        <v>Dauer der Arbeitslosigkeit</v>
      </c>
      <c r="C37" s="16"/>
    </row>
    <row r="38" customFormat="false" ht="15" hidden="false" customHeight="false" outlineLevel="0" collapsed="false">
      <c r="A38" s="0" t="str">
        <f aca="false">'PWE-Ausw'!E127</f>
        <v>keine Angabe</v>
      </c>
      <c r="B38" s="0" t="e">
        <f aca="false">'PWE-Ausw'!F127</f>
        <v>#N/A</v>
      </c>
      <c r="C38" s="16" t="e">
        <f aca="false">B38/$B$12</f>
        <v>#N/A</v>
      </c>
    </row>
    <row r="39" customFormat="false" ht="15" hidden="false" customHeight="false" outlineLevel="0" collapsed="false">
      <c r="A39" s="0" t="str">
        <f aca="false">'PWE-Ausw'!E128</f>
        <v>weniger als 1 Monat</v>
      </c>
      <c r="B39" s="0" t="e">
        <f aca="false">'PWE-Ausw'!F128</f>
        <v>#N/A</v>
      </c>
      <c r="C39" s="16" t="e">
        <f aca="false">B39/$B$12</f>
        <v>#N/A</v>
      </c>
    </row>
    <row r="40" customFormat="false" ht="15" hidden="false" customHeight="false" outlineLevel="0" collapsed="false">
      <c r="A40" s="0" t="str">
        <f aca="false">'PWE-Ausw'!E129</f>
        <v>1 bis 6 Monate</v>
      </c>
      <c r="B40" s="0" t="e">
        <f aca="false">'PWE-Ausw'!F129</f>
        <v>#N/A</v>
      </c>
      <c r="C40" s="16" t="e">
        <f aca="false">B40/$B$12</f>
        <v>#N/A</v>
      </c>
    </row>
    <row r="41" customFormat="false" ht="15" hidden="false" customHeight="false" outlineLevel="0" collapsed="false">
      <c r="A41" s="0" t="str">
        <f aca="false">'PWE-Ausw'!E130</f>
        <v>7 bis 12 Monate</v>
      </c>
      <c r="B41" s="0" t="e">
        <f aca="false">'PWE-Ausw'!F130</f>
        <v>#N/A</v>
      </c>
      <c r="C41" s="16" t="e">
        <f aca="false">B41/$B$12</f>
        <v>#N/A</v>
      </c>
    </row>
    <row r="42" customFormat="false" ht="15" hidden="false" customHeight="false" outlineLevel="0" collapsed="false">
      <c r="A42" s="0" t="str">
        <f aca="false">'PWE-Ausw'!E131</f>
        <v>13 bis 24 Monate</v>
      </c>
      <c r="B42" s="0" t="e">
        <f aca="false">'PWE-Ausw'!F131</f>
        <v>#N/A</v>
      </c>
      <c r="C42" s="16" t="e">
        <f aca="false">B42/$B$12</f>
        <v>#N/A</v>
      </c>
    </row>
    <row r="43" customFormat="false" ht="15" hidden="false" customHeight="false" outlineLevel="0" collapsed="false">
      <c r="A43" s="0" t="str">
        <f aca="false">'PWE-Ausw'!E132</f>
        <v>mehr als 24 Monate</v>
      </c>
      <c r="B43" s="0" t="e">
        <f aca="false">'PWE-Ausw'!F132</f>
        <v>#N/A</v>
      </c>
      <c r="C43" s="16" t="e">
        <f aca="false">B43/$B$12</f>
        <v>#N/A</v>
      </c>
    </row>
    <row r="44" customFormat="false" ht="26.25" hidden="false" customHeight="true" outlineLevel="0" collapsed="false"/>
    <row r="45" customFormat="false" ht="15" hidden="false" customHeight="false" outlineLevel="0" collapsed="false">
      <c r="A45" s="3" t="str">
        <f aca="false">'ESF-Ausw'!A38</f>
        <v>Arbeitslosengeld</v>
      </c>
      <c r="C45" s="16"/>
    </row>
    <row r="46" customFormat="false" ht="15" hidden="false" customHeight="false" outlineLevel="0" collapsed="false">
      <c r="A46" s="0" t="str">
        <f aca="false">'ESF-Ausw'!D39</f>
        <v>Nein</v>
      </c>
      <c r="B46" s="0" t="e">
        <f aca="false">'ESF-Ausw'!E39</f>
        <v>#N/A</v>
      </c>
      <c r="C46" s="16" t="e">
        <f aca="false">B46/$B$12</f>
        <v>#N/A</v>
      </c>
    </row>
    <row r="47" customFormat="false" ht="15" hidden="false" customHeight="false" outlineLevel="0" collapsed="false">
      <c r="A47" s="0" t="str">
        <f aca="false">'ESF-Ausw'!D40</f>
        <v>Ja, von der Agentur für Arbeit (Arbeitslosengeld)</v>
      </c>
      <c r="B47" s="0" t="e">
        <f aca="false">'ESF-Ausw'!E40</f>
        <v>#N/A</v>
      </c>
      <c r="C47" s="16" t="e">
        <f aca="false">B47/$B$12</f>
        <v>#N/A</v>
      </c>
    </row>
    <row r="48" customFormat="false" ht="15" hidden="false" customHeight="false" outlineLevel="0" collapsed="false">
      <c r="A48" s="0" t="str">
        <f aca="false">'ESF-Ausw'!D41</f>
        <v>Ja, vom Jobcenter (Arbeitslosengeld II/Hartz IV)</v>
      </c>
      <c r="B48" s="0" t="e">
        <f aca="false">'ESF-Ausw'!E41</f>
        <v>#N/A</v>
      </c>
      <c r="C48" s="16" t="e">
        <f aca="false">B48/$B$12</f>
        <v>#N/A</v>
      </c>
    </row>
    <row r="49" customFormat="false" ht="15" hidden="false" customHeight="false" outlineLevel="0" collapsed="false">
      <c r="A49" s="0" t="str">
        <f aca="false">'ESF-Ausw'!D42</f>
        <v>Ja, gleichzeitiger Bezug von Arbeitslosengeld I und Arbeitslosengeld II</v>
      </c>
      <c r="B49" s="0" t="e">
        <f aca="false">'ESF-Ausw'!E42</f>
        <v>#N/A</v>
      </c>
      <c r="C49" s="16" t="e">
        <f aca="false">B49/$B$12</f>
        <v>#N/A</v>
      </c>
    </row>
    <row r="51" customFormat="false" ht="15" hidden="false" customHeight="false" outlineLevel="0" collapsed="false">
      <c r="A51" s="3" t="s">
        <v>20</v>
      </c>
      <c r="C51" s="16"/>
    </row>
    <row r="52" customFormat="false" ht="15" hidden="false" customHeight="false" outlineLevel="0" collapsed="false">
      <c r="A52" s="18" t="s">
        <v>21</v>
      </c>
      <c r="C52" s="16"/>
    </row>
    <row r="53" customFormat="false" ht="15" hidden="false" customHeight="false" outlineLevel="0" collapsed="false">
      <c r="A53" s="5" t="str">
        <f aca="false">'ESF-Ausw'!A49</f>
        <v>Erwerbstätig (sv-pflichtig in Vollzeit oder Teilzeit)</v>
      </c>
      <c r="B53" s="0" t="e">
        <f aca="false">'ESF-Ausw'!E51</f>
        <v>#N/A</v>
      </c>
      <c r="C53" s="16" t="e">
        <f aca="false">B53/$B$12</f>
        <v>#N/A</v>
      </c>
    </row>
    <row r="54" customFormat="false" ht="15" hidden="false" customHeight="false" outlineLevel="0" collapsed="false">
      <c r="A54" s="5" t="str">
        <f aca="false">'ESF-Ausw'!A46</f>
        <v>Arbeitssuchend</v>
      </c>
      <c r="B54" s="0" t="e">
        <f aca="false">'ESF-Ausw'!E48</f>
        <v>#N/A</v>
      </c>
      <c r="C54" s="16" t="e">
        <f aca="false">B54/$B$12</f>
        <v>#N/A</v>
      </c>
    </row>
    <row r="55" customFormat="false" ht="15" hidden="false" customHeight="false" outlineLevel="0" collapsed="false">
      <c r="A55" s="0" t="str">
        <f aca="false">'ESF-Ausw'!A52</f>
        <v>Geringfügig beschäftigt</v>
      </c>
      <c r="B55" s="0" t="e">
        <f aca="false">'ESF-Ausw'!E54</f>
        <v>#N/A</v>
      </c>
      <c r="C55" s="16" t="e">
        <f aca="false">B55/$B$12</f>
        <v>#N/A</v>
      </c>
    </row>
    <row r="56" customFormat="false" ht="15" hidden="false" customHeight="false" outlineLevel="0" collapsed="false">
      <c r="A56" s="0" t="str">
        <f aca="false">'ESF-Ausw'!A55</f>
        <v>Selbstständig</v>
      </c>
      <c r="B56" s="0" t="e">
        <f aca="false">'ESF-Ausw'!E57</f>
        <v>#N/A</v>
      </c>
      <c r="C56" s="16" t="e">
        <f aca="false">B56/$B$12</f>
        <v>#N/A</v>
      </c>
    </row>
    <row r="57" customFormat="false" ht="15" hidden="false" customHeight="false" outlineLevel="0" collapsed="false">
      <c r="A57" s="0" t="str">
        <f aca="false">'ESF-Ausw'!A58</f>
        <v>Allgemeinbildende Schule</v>
      </c>
      <c r="B57" s="0" t="e">
        <f aca="false">'ESF-Ausw'!E60</f>
        <v>#N/A</v>
      </c>
      <c r="C57" s="16" t="e">
        <f aca="false">B57/$B$12</f>
        <v>#N/A</v>
      </c>
    </row>
    <row r="58" customFormat="false" ht="15" hidden="false" customHeight="false" outlineLevel="0" collapsed="false">
      <c r="A58" s="0" t="str">
        <f aca="false">'ESF-Ausw'!A61</f>
        <v>Auszubildende im Betrieb</v>
      </c>
      <c r="B58" s="0" t="e">
        <f aca="false">'ESF-Ausw'!E63</f>
        <v>#N/A</v>
      </c>
      <c r="C58" s="16" t="e">
        <f aca="false">B58/$B$12</f>
        <v>#N/A</v>
      </c>
    </row>
    <row r="59" customFormat="false" ht="15" hidden="false" customHeight="false" outlineLevel="0" collapsed="false">
      <c r="A59" s="0" t="str">
        <f aca="false">'ESF-Ausw'!A64</f>
        <v>In schulischer oder außerbetriebl. Ausb.</v>
      </c>
      <c r="B59" s="0" t="e">
        <f aca="false">'ESF-Ausw'!E66</f>
        <v>#N/A</v>
      </c>
      <c r="C59" s="16" t="e">
        <f aca="false">B59/$B$12</f>
        <v>#N/A</v>
      </c>
    </row>
    <row r="60" customFormat="false" ht="15" hidden="false" customHeight="false" outlineLevel="0" collapsed="false">
      <c r="A60" s="0" t="str">
        <f aca="false">'ESF-Ausw'!A67</f>
        <v>Vollzeitstudent/in</v>
      </c>
      <c r="B60" s="0" t="e">
        <f aca="false">'ESF-Ausw'!E69</f>
        <v>#N/A</v>
      </c>
      <c r="C60" s="16" t="e">
        <f aca="false">B60/$B$12</f>
        <v>#N/A</v>
      </c>
    </row>
    <row r="61" customFormat="false" ht="15" hidden="false" customHeight="false" outlineLevel="0" collapsed="false">
      <c r="A61" s="0" t="str">
        <f aca="false">'ESF-Ausw'!A71</f>
        <v>Sonstige Aus- und Weiterbildung</v>
      </c>
      <c r="B61" s="0" t="e">
        <f aca="false">'ESF-Ausw'!E73</f>
        <v>#N/A</v>
      </c>
      <c r="C61" s="16" t="e">
        <f aca="false">B61/$B$12</f>
        <v>#N/A</v>
      </c>
    </row>
    <row r="62" customFormat="false" ht="15" hidden="false" customHeight="false" outlineLevel="0" collapsed="false">
      <c r="A62" s="0" t="str">
        <f aca="false">'ESF-Ausw'!A74</f>
        <v>Nicht erwerbstätig</v>
      </c>
      <c r="B62" s="0" t="e">
        <f aca="false">'ESF-Ausw'!E76</f>
        <v>#N/A</v>
      </c>
      <c r="C62" s="16" t="e">
        <f aca="false">B62/$B$12</f>
        <v>#N/A</v>
      </c>
    </row>
    <row r="63" customFormat="false" ht="15" hidden="false" customHeight="false" outlineLevel="0" collapsed="false">
      <c r="C63" s="16"/>
    </row>
    <row r="64" customFormat="false" ht="313.5" hidden="false" customHeight="true" outlineLevel="0" collapsed="false">
      <c r="C64" s="16"/>
    </row>
    <row r="65" customFormat="false" ht="15" hidden="false" customHeight="false" outlineLevel="0" collapsed="false">
      <c r="C65" s="16"/>
    </row>
    <row r="66" customFormat="false" ht="18.75" hidden="false" customHeight="false" outlineLevel="0" collapsed="false">
      <c r="A66" s="17" t="s">
        <v>22</v>
      </c>
      <c r="C66" s="16"/>
    </row>
    <row r="67" customFormat="false" ht="15" hidden="false" customHeight="false" outlineLevel="0" collapsed="false">
      <c r="A67" s="3" t="s">
        <v>23</v>
      </c>
      <c r="C67" s="16"/>
    </row>
    <row r="68" customFormat="false" ht="15" hidden="false" customHeight="false" outlineLevel="0" collapsed="false">
      <c r="A68" s="0" t="str">
        <f aca="false">'ESF-Ausw'!D23</f>
        <v>Förderschulabschluss</v>
      </c>
      <c r="B68" s="0" t="e">
        <f aca="false">'ESF-Ausw'!E23</f>
        <v>#N/A</v>
      </c>
      <c r="C68" s="16" t="e">
        <f aca="false">B68/$B$12</f>
        <v>#N/A</v>
      </c>
    </row>
    <row r="69" customFormat="false" ht="15" hidden="false" customHeight="false" outlineLevel="0" collapsed="false">
      <c r="A69" s="0" t="str">
        <f aca="false">'ESF-Ausw'!D24</f>
        <v>Hauptschulabschluss</v>
      </c>
      <c r="B69" s="0" t="e">
        <f aca="false">'ESF-Ausw'!E24</f>
        <v>#N/A</v>
      </c>
      <c r="C69" s="16" t="e">
        <f aca="false">B69/$B$12</f>
        <v>#N/A</v>
      </c>
    </row>
    <row r="70" customFormat="false" ht="15" hidden="false" customHeight="false" outlineLevel="0" collapsed="false">
      <c r="A70" s="0" t="str">
        <f aca="false">'ESF-Ausw'!D25</f>
        <v>Mittlerer Schulabschluss (Realschulabschluss, Fachoberschulreife)</v>
      </c>
      <c r="B70" s="0" t="e">
        <f aca="false">'ESF-Ausw'!E25</f>
        <v>#N/A</v>
      </c>
      <c r="C70" s="16" t="e">
        <f aca="false">B70/$B$12</f>
        <v>#N/A</v>
      </c>
    </row>
    <row r="71" customFormat="false" ht="15" hidden="false" customHeight="false" outlineLevel="0" collapsed="false">
      <c r="A71" s="0" t="str">
        <f aca="false">'ESF-Ausw'!D26</f>
        <v>Berufsvorbereitungsjahr/Berufsorientierungsjahr/Ausbildungsvorbereitungsjahr </v>
      </c>
      <c r="B71" s="0" t="e">
        <f aca="false">'ESF-Ausw'!E26</f>
        <v>#N/A</v>
      </c>
      <c r="C71" s="16" t="e">
        <f aca="false">B71/$B$12</f>
        <v>#N/A</v>
      </c>
    </row>
    <row r="72" customFormat="false" ht="15" hidden="false" customHeight="false" outlineLevel="0" collapsed="false">
      <c r="A72" s="0" t="str">
        <f aca="false">'ESF-Ausw'!D27</f>
        <v>Berufsgrundbildungsjahr (Anerkennung als 1. Ausbildungsjahr möglich)</v>
      </c>
      <c r="B72" s="0" t="e">
        <f aca="false">'ESF-Ausw'!E27</f>
        <v>#N/A</v>
      </c>
      <c r="C72" s="16" t="e">
        <f aca="false">B72/$B$12</f>
        <v>#N/A</v>
      </c>
    </row>
    <row r="73" customFormat="false" ht="15" hidden="false" customHeight="false" outlineLevel="0" collapsed="false">
      <c r="A73" s="0" t="str">
        <f aca="false">'ESF-Ausw'!D28</f>
        <v>Abitur/Fachhochschulreife erworben auf dem 1. Bildungsweg </v>
      </c>
      <c r="B73" s="0" t="e">
        <f aca="false">'ESF-Ausw'!E28</f>
        <v>#N/A</v>
      </c>
      <c r="C73" s="16" t="e">
        <f aca="false">B73/$B$12</f>
        <v>#N/A</v>
      </c>
    </row>
    <row r="74" customFormat="false" ht="15" hidden="false" customHeight="false" outlineLevel="0" collapsed="false">
      <c r="A74" s="0" t="str">
        <f aca="false">'ESF-Ausw'!D29</f>
        <v>Abitur/Fachhochschulreife erworben auf dem 2. Bildungsweg </v>
      </c>
      <c r="B74" s="0" t="e">
        <f aca="false">'ESF-Ausw'!E29</f>
        <v>#N/A</v>
      </c>
      <c r="C74" s="16" t="e">
        <f aca="false">B74/$B$12</f>
        <v>#N/A</v>
      </c>
    </row>
    <row r="75" customFormat="false" ht="15" hidden="false" customHeight="false" outlineLevel="0" collapsed="false">
      <c r="A75" s="0" t="str">
        <f aca="false">'ESF-Ausw'!D30</f>
        <v>(Noch) keinen Schulabschluss und weniger als 4 Jahre eine Schule besucht</v>
      </c>
      <c r="B75" s="0" t="e">
        <f aca="false">'ESF-Ausw'!E30</f>
        <v>#N/A</v>
      </c>
      <c r="C75" s="16" t="e">
        <f aca="false">B75/$B$12</f>
        <v>#N/A</v>
      </c>
    </row>
    <row r="76" customFormat="false" ht="15" hidden="false" customHeight="false" outlineLevel="0" collapsed="false">
      <c r="A76" s="0" t="str">
        <f aca="false">'ESF-Ausw'!D22</f>
        <v>(Noch) kein Schulabschluss und mindestens 4 Jahre eine Schule besucht</v>
      </c>
      <c r="B76" s="0" t="e">
        <f aca="false">'ESF-Ausw'!E22</f>
        <v>#N/A</v>
      </c>
      <c r="C76" s="16" t="e">
        <f aca="false">B76/$B$12</f>
        <v>#N/A</v>
      </c>
    </row>
    <row r="77" customFormat="false" ht="15" hidden="false" customHeight="false" outlineLevel="0" collapsed="false">
      <c r="A77" s="0" t="str">
        <f aca="false">'ESF-Ausw'!D31</f>
        <v>(Noch) kein Schulabschluss, Dauer des Schulbesuchs unbek.</v>
      </c>
      <c r="B77" s="0" t="e">
        <f aca="false">'ESF-Ausw'!E31</f>
        <v>#N/A</v>
      </c>
      <c r="C77" s="16" t="e">
        <f aca="false">B77/$B$12</f>
        <v>#N/A</v>
      </c>
    </row>
    <row r="78" customFormat="false" ht="28.5" hidden="false" customHeight="true" outlineLevel="0" collapsed="false"/>
    <row r="79" customFormat="false" ht="15" hidden="false" customHeight="false" outlineLevel="0" collapsed="false">
      <c r="A79" s="3" t="str">
        <f aca="false">'ESF-Ausw'!A32</f>
        <v>Höchster Berufsabschluss</v>
      </c>
      <c r="C79" s="16"/>
    </row>
    <row r="80" customFormat="false" ht="15" hidden="false" customHeight="false" outlineLevel="0" collapsed="false">
      <c r="A80" s="0" t="str">
        <f aca="false">'ESF-Ausw'!D33</f>
        <v>(Noch) keine abgeschlossene Berufsausbildung</v>
      </c>
      <c r="B80" s="0" t="e">
        <f aca="false">'ESF-Ausw'!E33</f>
        <v>#N/A</v>
      </c>
      <c r="C80" s="16" t="e">
        <f aca="false">B80/$B$12</f>
        <v>#N/A</v>
      </c>
    </row>
    <row r="81" customFormat="false" ht="15" hidden="false" customHeight="false" outlineLevel="0" collapsed="false">
      <c r="A81" s="0" t="str">
        <f aca="false">'ESF-Ausw'!D34</f>
        <v>(Außer-)betriebliche Lehre/Ausbildung, Berufsfachschule, sonstige schulische BA</v>
      </c>
      <c r="B81" s="0" t="e">
        <f aca="false">'ESF-Ausw'!E34</f>
        <v>#N/A</v>
      </c>
      <c r="C81" s="16" t="e">
        <f aca="false">B81/$B$12</f>
        <v>#N/A</v>
      </c>
    </row>
    <row r="82" customFormat="false" ht="15" hidden="false" customHeight="false" outlineLevel="0" collapsed="false">
      <c r="A82" s="0" t="str">
        <f aca="false">'ESF-Ausw'!D35</f>
        <v>Fachhochschulabschluss Bachelor/Diplom, Meisterbrief oder  gleichwertiges Zertifikat</v>
      </c>
      <c r="B82" s="0" t="e">
        <f aca="false">'ESF-Ausw'!E35</f>
        <v>#N/A</v>
      </c>
      <c r="C82" s="16" t="e">
        <f aca="false">B82/$B$12</f>
        <v>#N/A</v>
      </c>
    </row>
    <row r="83" customFormat="false" ht="15" hidden="false" customHeight="false" outlineLevel="0" collapsed="false">
      <c r="A83" s="0" t="str">
        <f aca="false">'ESF-Ausw'!D36</f>
        <v>(Fach-)Hochschulabschluss Master, Diplom-Universitätsstudiengang</v>
      </c>
      <c r="B83" s="0" t="e">
        <f aca="false">'ESF-Ausw'!E36</f>
        <v>#N/A</v>
      </c>
      <c r="C83" s="16" t="e">
        <f aca="false">B83/$B$12</f>
        <v>#N/A</v>
      </c>
    </row>
    <row r="84" customFormat="false" ht="15" hidden="false" customHeight="false" outlineLevel="0" collapsed="false">
      <c r="A84" s="0" t="str">
        <f aca="false">'ESF-Ausw'!D37</f>
        <v>Promotion</v>
      </c>
      <c r="B84" s="0" t="e">
        <f aca="false">'ESF-Ausw'!E37</f>
        <v>#N/A</v>
      </c>
      <c r="C84" s="16" t="e">
        <f aca="false">B84/$B$12</f>
        <v>#N/A</v>
      </c>
    </row>
    <row r="86" customFormat="false" ht="18.75" hidden="false" customHeight="false" outlineLevel="0" collapsed="false">
      <c r="A86" s="17" t="s">
        <v>24</v>
      </c>
      <c r="C86" s="16"/>
    </row>
    <row r="87" customFormat="false" ht="15" hidden="false" customHeight="false" outlineLevel="0" collapsed="false">
      <c r="A87" s="3" t="str">
        <f aca="false">'PWE-Ausw'!B3</f>
        <v>Deutsche Staatsangehörigkeit</v>
      </c>
      <c r="C87" s="16"/>
    </row>
    <row r="88" customFormat="false" ht="15" hidden="false" customHeight="false" outlineLevel="0" collapsed="false">
      <c r="A88" s="0" t="str">
        <f aca="false">'PWE-Ausw'!E3</f>
        <v>keine Angabe</v>
      </c>
      <c r="B88" s="0" t="e">
        <f aca="false">'PWE-Ausw'!F3</f>
        <v>#N/A</v>
      </c>
      <c r="C88" s="16" t="e">
        <f aca="false">B88/$B$12</f>
        <v>#N/A</v>
      </c>
    </row>
    <row r="89" customFormat="false" ht="15" hidden="false" customHeight="false" outlineLevel="0" collapsed="false">
      <c r="A89" s="0" t="str">
        <f aca="false">'PWE-Ausw'!E4</f>
        <v>Nein</v>
      </c>
      <c r="B89" s="0" t="e">
        <f aca="false">'PWE-Ausw'!F4</f>
        <v>#N/A</v>
      </c>
      <c r="C89" s="16" t="e">
        <f aca="false">B89/$B$12</f>
        <v>#N/A</v>
      </c>
    </row>
    <row r="90" customFormat="false" ht="15" hidden="false" customHeight="false" outlineLevel="0" collapsed="false">
      <c r="A90" s="0" t="str">
        <f aca="false">'PWE-Ausw'!E5</f>
        <v>Ja</v>
      </c>
      <c r="B90" s="0" t="e">
        <f aca="false">'PWE-Ausw'!F5</f>
        <v>#N/A</v>
      </c>
      <c r="C90" s="16" t="e">
        <f aca="false">B90/$B$12</f>
        <v>#N/A</v>
      </c>
    </row>
    <row r="92" customFormat="false" ht="15" hidden="false" customHeight="false" outlineLevel="0" collapsed="false">
      <c r="A92" s="3" t="str">
        <f aca="false">'ESF-Ausw'!A9</f>
        <v>Eltern(teil) nicht in Deutschland geboren</v>
      </c>
      <c r="C92" s="16"/>
    </row>
    <row r="93" customFormat="false" ht="15" hidden="false" customHeight="false" outlineLevel="0" collapsed="false">
      <c r="A93" s="0" t="str">
        <f aca="false">'ESF-Ausw'!D9</f>
        <v>keine Angabe</v>
      </c>
      <c r="B93" s="0" t="e">
        <f aca="false">'ESF-Ausw'!E9</f>
        <v>#N/A</v>
      </c>
      <c r="C93" s="16" t="e">
        <f aca="false">B93/$B$12</f>
        <v>#N/A</v>
      </c>
    </row>
    <row r="94" customFormat="false" ht="15" hidden="false" customHeight="false" outlineLevel="0" collapsed="false">
      <c r="A94" s="0" t="str">
        <f aca="false">'ESF-Ausw'!D10</f>
        <v>Nein</v>
      </c>
      <c r="B94" s="0" t="e">
        <f aca="false">'ESF-Ausw'!E10</f>
        <v>#N/A</v>
      </c>
      <c r="C94" s="16" t="e">
        <f aca="false">B94/$B$12</f>
        <v>#N/A</v>
      </c>
    </row>
    <row r="95" customFormat="false" ht="15" hidden="false" customHeight="false" outlineLevel="0" collapsed="false">
      <c r="A95" s="0" t="str">
        <f aca="false">'ESF-Ausw'!D11</f>
        <v>Ja</v>
      </c>
      <c r="B95" s="0" t="e">
        <f aca="false">'ESF-Ausw'!E11</f>
        <v>#N/A</v>
      </c>
      <c r="C95" s="16" t="e">
        <f aca="false">B95/$B$12</f>
        <v>#N/A</v>
      </c>
    </row>
    <row r="97" customFormat="false" ht="18.75" hidden="false" customHeight="false" outlineLevel="0" collapsed="false">
      <c r="A97" s="17" t="s">
        <v>25</v>
      </c>
      <c r="C97" s="16"/>
    </row>
    <row r="98" customFormat="false" ht="15" hidden="false" customHeight="false" outlineLevel="0" collapsed="false">
      <c r="A98" s="3" t="str">
        <f aca="false">'ESF-Ausw'!A6</f>
        <v>Schwerbehindertenausweis</v>
      </c>
      <c r="C98" s="16"/>
    </row>
    <row r="99" customFormat="false" ht="15" hidden="false" customHeight="false" outlineLevel="0" collapsed="false">
      <c r="A99" s="0" t="str">
        <f aca="false">'ESF-Ausw'!D6</f>
        <v>keine Angabe</v>
      </c>
      <c r="B99" s="0" t="e">
        <f aca="false">'ESF-Ausw'!E6</f>
        <v>#N/A</v>
      </c>
      <c r="C99" s="16" t="e">
        <f aca="false">B99/$B$12</f>
        <v>#N/A</v>
      </c>
    </row>
    <row r="100" customFormat="false" ht="15" hidden="false" customHeight="false" outlineLevel="0" collapsed="false">
      <c r="A100" s="0" t="str">
        <f aca="false">'ESF-Ausw'!D7</f>
        <v>Nein</v>
      </c>
      <c r="B100" s="0" t="e">
        <f aca="false">'ESF-Ausw'!E7</f>
        <v>#N/A</v>
      </c>
      <c r="C100" s="16" t="e">
        <f aca="false">B100/$B$12</f>
        <v>#N/A</v>
      </c>
    </row>
    <row r="101" customFormat="false" ht="15" hidden="false" customHeight="false" outlineLevel="0" collapsed="false">
      <c r="A101" s="0" t="str">
        <f aca="false">'ESF-Ausw'!D8</f>
        <v>Ja</v>
      </c>
      <c r="B101" s="0" t="e">
        <f aca="false">'ESF-Ausw'!E8</f>
        <v>#N/A</v>
      </c>
      <c r="C101" s="16" t="e">
        <f aca="false">B101/$B$12</f>
        <v>#N/A</v>
      </c>
    </row>
    <row r="103" customFormat="false" ht="15" hidden="false" customHeight="false" outlineLevel="0" collapsed="false">
      <c r="A103" s="3" t="str">
        <f aca="false">'ESF-Ausw'!A12</f>
        <v>anerkannte Minderheit</v>
      </c>
      <c r="C103" s="16"/>
    </row>
    <row r="104" customFormat="false" ht="15" hidden="false" customHeight="false" outlineLevel="0" collapsed="false">
      <c r="A104" s="0" t="str">
        <f aca="false">'ESF-Ausw'!D12</f>
        <v>keine Angabe</v>
      </c>
      <c r="B104" s="0" t="e">
        <f aca="false">'ESF-Ausw'!E12</f>
        <v>#N/A</v>
      </c>
      <c r="C104" s="16" t="e">
        <f aca="false">B104/$B$12</f>
        <v>#N/A</v>
      </c>
    </row>
    <row r="105" customFormat="false" ht="15" hidden="false" customHeight="false" outlineLevel="0" collapsed="false">
      <c r="A105" s="0" t="str">
        <f aca="false">'ESF-Ausw'!D13</f>
        <v>Nein</v>
      </c>
      <c r="B105" s="0" t="e">
        <f aca="false">'ESF-Ausw'!E13</f>
        <v>#N/A</v>
      </c>
      <c r="C105" s="16" t="e">
        <f aca="false">B105/$B$12</f>
        <v>#N/A</v>
      </c>
    </row>
    <row r="106" customFormat="false" ht="15" hidden="false" customHeight="false" outlineLevel="0" collapsed="false">
      <c r="A106" s="0" t="str">
        <f aca="false">'ESF-Ausw'!D14</f>
        <v>Ja</v>
      </c>
      <c r="B106" s="0" t="e">
        <f aca="false">'ESF-Ausw'!E14</f>
        <v>#N/A</v>
      </c>
      <c r="C106" s="16" t="e">
        <f aca="false">B106/$B$12</f>
        <v>#N/A</v>
      </c>
    </row>
    <row r="108" customFormat="false" ht="15" hidden="false" customHeight="false" outlineLevel="0" collapsed="false">
      <c r="A108" s="3" t="str">
        <f aca="false">'ESF-Ausw'!A15</f>
        <v>Sonstige Benachteiligungen</v>
      </c>
      <c r="C108" s="16"/>
    </row>
    <row r="109" customFormat="false" ht="15" hidden="false" customHeight="false" outlineLevel="0" collapsed="false">
      <c r="A109" s="0" t="str">
        <f aca="false">'ESF-Ausw'!D15</f>
        <v>keine Angabe</v>
      </c>
      <c r="B109" s="19" t="e">
        <f aca="false">'ESF-Ausw'!E15</f>
        <v>#N/A</v>
      </c>
      <c r="C109" s="16" t="e">
        <f aca="false">B109/$B$12</f>
        <v>#N/A</v>
      </c>
    </row>
    <row r="110" customFormat="false" ht="15" hidden="false" customHeight="false" outlineLevel="0" collapsed="false">
      <c r="A110" s="0" t="str">
        <f aca="false">'ESF-Ausw'!D16</f>
        <v>Nein</v>
      </c>
      <c r="B110" s="19" t="e">
        <f aca="false">'ESF-Ausw'!E16</f>
        <v>#N/A</v>
      </c>
      <c r="C110" s="16" t="e">
        <f aca="false">B110/$B$12</f>
        <v>#N/A</v>
      </c>
    </row>
    <row r="111" customFormat="false" ht="15" hidden="false" customHeight="false" outlineLevel="0" collapsed="false">
      <c r="A111" s="0" t="str">
        <f aca="false">'ESF-Ausw'!D17</f>
        <v>Ja</v>
      </c>
      <c r="B111" s="19" t="e">
        <f aca="false">'ESF-Ausw'!E17</f>
        <v>#N/A</v>
      </c>
      <c r="C111" s="16" t="e">
        <f aca="false">B111/$B$12</f>
        <v>#N/A</v>
      </c>
    </row>
    <row r="113" customFormat="false" ht="18.75" hidden="false" customHeight="false" outlineLevel="0" collapsed="false">
      <c r="A113" s="14" t="s">
        <v>26</v>
      </c>
      <c r="B113" s="14"/>
      <c r="C113" s="14"/>
    </row>
    <row r="114" customFormat="false" ht="18.75" hidden="false" customHeight="false" outlineLevel="0" collapsed="false">
      <c r="A114" s="17"/>
      <c r="C114" s="16"/>
    </row>
    <row r="115" customFormat="false" ht="15" hidden="false" customHeight="false" outlineLevel="0" collapsed="false">
      <c r="A115" s="20" t="str">
        <f aca="false">'PWE-Ausw'!B6</f>
        <v>Zielgruppe</v>
      </c>
      <c r="B115" s="9"/>
      <c r="C115" s="21"/>
    </row>
    <row r="116" customFormat="false" ht="15" hidden="false" customHeight="false" outlineLevel="0" collapsed="false">
      <c r="A116" s="22" t="e">
        <f aca="false">CONCATENATE("[Filter]: TN der 1 Förderphase (n=",SUM(B117:B120),")")</f>
        <v>#N/A</v>
      </c>
      <c r="B116" s="9"/>
      <c r="C116" s="21"/>
    </row>
    <row r="117" customFormat="false" ht="15" hidden="false" customHeight="false" outlineLevel="0" collapsed="false">
      <c r="A117" s="9" t="str">
        <f aca="false">'PWE-Ausw'!E7</f>
        <v>Gut qualifizierte Kernzielgruppe</v>
      </c>
      <c r="B117" s="9" t="e">
        <f aca="false">'PWE-Ausw'!F7</f>
        <v>#N/A</v>
      </c>
      <c r="C117" s="21" t="e">
        <f aca="false">B117/$B$13</f>
        <v>#N/A</v>
      </c>
    </row>
    <row r="118" customFormat="false" ht="15" hidden="false" customHeight="false" outlineLevel="0" collapsed="false">
      <c r="A118" s="9" t="str">
        <f aca="false">'PWE-Ausw'!E8</f>
        <v>Pflege</v>
      </c>
      <c r="B118" s="9" t="e">
        <f aca="false">'PWE-Ausw'!F8</f>
        <v>#N/A</v>
      </c>
      <c r="C118" s="21" t="e">
        <f aca="false">B118/$B$13</f>
        <v>#N/A</v>
      </c>
    </row>
    <row r="119" customFormat="false" ht="15" hidden="false" customHeight="false" outlineLevel="0" collapsed="false">
      <c r="A119" s="9" t="str">
        <f aca="false">'PWE-Ausw'!E9</f>
        <v>Minijob</v>
      </c>
      <c r="B119" s="9" t="e">
        <f aca="false">'PWE-Ausw'!F9</f>
        <v>#N/A</v>
      </c>
      <c r="C119" s="21" t="e">
        <f aca="false">B119/$B$13</f>
        <v>#N/A</v>
      </c>
    </row>
    <row r="120" customFormat="false" ht="15" hidden="false" customHeight="false" outlineLevel="0" collapsed="false">
      <c r="A120" s="9" t="str">
        <f aca="false">'PWE-Ausw'!E10</f>
        <v>HDL</v>
      </c>
      <c r="B120" s="9" t="e">
        <f aca="false">'PWE-Ausw'!F10</f>
        <v>#N/A</v>
      </c>
      <c r="C120" s="21" t="e">
        <f aca="false">B120/$B$13</f>
        <v>#N/A</v>
      </c>
    </row>
    <row r="122" customFormat="false" ht="15" hidden="false" customHeight="false" outlineLevel="0" collapsed="false">
      <c r="A122" s="23" t="s">
        <v>27</v>
      </c>
      <c r="B122" s="11"/>
      <c r="C122" s="24"/>
    </row>
    <row r="123" customFormat="false" ht="15" hidden="false" customHeight="false" outlineLevel="0" collapsed="false">
      <c r="A123" s="25" t="e">
        <f aca="false">'PWE-Ausw'!H143</f>
        <v>#N/A</v>
      </c>
      <c r="B123" s="11"/>
      <c r="C123" s="24"/>
    </row>
    <row r="124" customFormat="false" ht="15" hidden="false" customHeight="false" outlineLevel="0" collapsed="false">
      <c r="A124" s="11" t="str">
        <f aca="false">'PWE-Ausw'!E144</f>
        <v>a) Wiedereinsteiger/innen in einer familienbedingten Erwerbspause</v>
      </c>
      <c r="B124" s="11" t="e">
        <f aca="false">'PWE-Ausw'!F144</f>
        <v>#N/A</v>
      </c>
      <c r="C124" s="24" t="e">
        <f aca="false">B124/SUM($B$124:$B$130)</f>
        <v>#N/A</v>
      </c>
    </row>
    <row r="125" customFormat="false" ht="15" hidden="false" customHeight="false" outlineLevel="0" collapsed="false">
      <c r="A125" s="11" t="str">
        <f aca="false">'PWE-Ausw'!E145</f>
        <v>b) Teilnahme HDL-Qualifizierung</v>
      </c>
      <c r="B125" s="11" t="e">
        <f aca="false">'PWE-Ausw'!F145</f>
        <v>#N/A</v>
      </c>
      <c r="C125" s="24" t="e">
        <f aca="false">B125/SUM($B$124:$B$130)</f>
        <v>#N/A</v>
      </c>
    </row>
    <row r="126" customFormat="false" ht="15" hidden="false" customHeight="false" outlineLevel="0" collapsed="false">
      <c r="A126" s="11" t="e">
        <f aca="false">'PWE-Ausw'!E146</f>
        <v>#N/A</v>
      </c>
      <c r="B126" s="11"/>
      <c r="C126" s="24"/>
    </row>
    <row r="127" customFormat="false" ht="15" hidden="false" customHeight="false" outlineLevel="0" collapsed="false">
      <c r="A127" s="11" t="str">
        <f aca="false">'PWE-Ausw'!E147</f>
        <v>… davon Pflegende Erwerbstätige</v>
      </c>
      <c r="B127" s="11" t="e">
        <f aca="false">'PWE-Ausw'!F147</f>
        <v>#N/A</v>
      </c>
      <c r="C127" s="24" t="e">
        <f aca="false">B127/SUM($B$124:$B$130)</f>
        <v>#N/A</v>
      </c>
    </row>
    <row r="128" customFormat="false" ht="15" hidden="false" customHeight="false" outlineLevel="0" collapsed="false">
      <c r="A128" s="11" t="str">
        <f aca="false">'PWE-Ausw'!E148</f>
        <v>… davon sv-pflichtig beschäftigte Frauen</v>
      </c>
      <c r="B128" s="11" t="e">
        <f aca="false">'PWE-Ausw'!F148</f>
        <v>#N/A</v>
      </c>
      <c r="C128" s="24" t="e">
        <f aca="false">B128/SUM($B$124:$B$130)</f>
        <v>#N/A</v>
      </c>
    </row>
    <row r="129" customFormat="false" ht="15" hidden="false" customHeight="false" outlineLevel="0" collapsed="false">
      <c r="A129" s="11" t="str">
        <f aca="false">'PWE-Ausw'!E149</f>
        <v>… davon Minijobberinnen</v>
      </c>
      <c r="B129" s="11" t="e">
        <f aca="false">'PWE-Ausw'!F149</f>
        <v>#N/A</v>
      </c>
      <c r="C129" s="24" t="e">
        <f aca="false">B129/SUM($B$124:$B$130)</f>
        <v>#N/A</v>
      </c>
    </row>
    <row r="130" customFormat="false" ht="15" hidden="false" customHeight="false" outlineLevel="0" collapsed="false">
      <c r="A130" s="11" t="str">
        <f aca="false">'PWE-Ausw'!E150</f>
        <v>… davon Teilnehmende am HDL-Zuschussmodell</v>
      </c>
      <c r="B130" s="11" t="e">
        <f aca="false">'PWE-Ausw'!F150</f>
        <v>#N/A</v>
      </c>
      <c r="C130" s="24" t="e">
        <f aca="false">B130/SUM($B$124:$B$130)</f>
        <v>#N/A</v>
      </c>
    </row>
    <row r="132" customFormat="false" ht="15" hidden="false" customHeight="false" outlineLevel="0" collapsed="false">
      <c r="A132" s="3" t="str">
        <f aca="false">'PWE-Ausw'!B15</f>
        <v>Familienphase hat stattgefunden</v>
      </c>
      <c r="C132" s="16"/>
    </row>
    <row r="133" customFormat="false" ht="15" hidden="false" customHeight="false" outlineLevel="0" collapsed="false">
      <c r="A133" s="0" t="str">
        <f aca="false">'PWE-Ausw'!E16</f>
        <v>Nein</v>
      </c>
      <c r="B133" s="0" t="e">
        <f aca="false">'PWE-Ausw'!F16</f>
        <v>#N/A</v>
      </c>
      <c r="C133" s="16" t="e">
        <f aca="false">B133/$B$12</f>
        <v>#N/A</v>
      </c>
    </row>
    <row r="134" customFormat="false" ht="15" hidden="false" customHeight="false" outlineLevel="0" collapsed="false">
      <c r="A134" s="0" t="str">
        <f aca="false">'PWE-Ausw'!E17</f>
        <v>Ja</v>
      </c>
      <c r="B134" s="0" t="e">
        <f aca="false">'PWE-Ausw'!F17</f>
        <v>#N/A</v>
      </c>
      <c r="C134" s="16" t="e">
        <f aca="false">B134/$B$12</f>
        <v>#N/A</v>
      </c>
    </row>
    <row r="135" customFormat="false" ht="15" hidden="false" customHeight="false" outlineLevel="0" collapsed="false">
      <c r="C135" s="16"/>
    </row>
    <row r="136" customFormat="false" ht="15" hidden="false" customHeight="false" outlineLevel="0" collapsed="false">
      <c r="A136" s="3" t="str">
        <f aca="false">'PWE-Ausw'!B18</f>
        <v>Teilnehmende in Elternzeit (Vollzeit)/ Sonderurlauber/innen, mit einem Rückkehranspruch</v>
      </c>
      <c r="C136" s="16"/>
    </row>
    <row r="137" customFormat="false" ht="15" hidden="false" customHeight="false" outlineLevel="0" collapsed="false">
      <c r="A137" s="0" t="str">
        <f aca="false">'PWE-Ausw'!E19</f>
        <v>Nein</v>
      </c>
      <c r="B137" s="0" t="e">
        <f aca="false">'PWE-Ausw'!F19+'PWE-Ausw'!F188</f>
        <v>#N/A</v>
      </c>
      <c r="C137" s="16" t="e">
        <f aca="false">B137/$B$12</f>
        <v>#N/A</v>
      </c>
    </row>
    <row r="138" customFormat="false" ht="15" hidden="false" customHeight="false" outlineLevel="0" collapsed="false">
      <c r="A138" s="0" t="str">
        <f aca="false">'PWE-Ausw'!E20</f>
        <v>Ja</v>
      </c>
      <c r="B138" s="0" t="e">
        <f aca="false">'PWE-Ausw'!F20+'PWE-Ausw'!F189</f>
        <v>#N/A</v>
      </c>
      <c r="C138" s="16" t="e">
        <f aca="false">B138/$B$12</f>
        <v>#N/A</v>
      </c>
    </row>
    <row r="139" customFormat="false" ht="15" hidden="false" customHeight="false" outlineLevel="0" collapsed="false">
      <c r="A139" s="0" t="str">
        <f aca="false">'PWE-Ausw'!E21</f>
        <v>Nicht erhoben</v>
      </c>
      <c r="B139" s="0" t="e">
        <f aca="false">'PWE-Ausw'!F21+'PWE-Ausw'!F190</f>
        <v>#N/A</v>
      </c>
      <c r="C139" s="16" t="e">
        <f aca="false">B139/$B$12</f>
        <v>#N/A</v>
      </c>
    </row>
    <row r="140" customFormat="false" ht="15" hidden="false" customHeight="false" outlineLevel="0" collapsed="false">
      <c r="A140" s="0" t="str">
        <f aca="false">'PWE-Ausw'!E22</f>
        <v>Trifft nicht zu</v>
      </c>
      <c r="B140" s="0" t="e">
        <f aca="false">'PWE-Ausw'!F22+'PWE-Ausw'!F191</f>
        <v>#N/A</v>
      </c>
      <c r="C140" s="16" t="e">
        <f aca="false">B140/$B$12</f>
        <v>#N/A</v>
      </c>
    </row>
    <row r="142" customFormat="false" ht="15" hidden="false" customHeight="false" outlineLevel="0" collapsed="false">
      <c r="A142" s="3" t="str">
        <f aca="false">'PWE-Ausw'!B23</f>
        <v>Besonderer Unterstützungsbedarf, da Rückkehr zum Arbeitgeber nicht möglich</v>
      </c>
      <c r="C142" s="16"/>
    </row>
    <row r="143" customFormat="false" ht="15" hidden="false" customHeight="false" outlineLevel="0" collapsed="false">
      <c r="A143" s="18" t="e">
        <f aca="false">CONCATENATE("[Filter]: TN in Elternzeit (n=",B138,")")</f>
        <v>#N/A</v>
      </c>
      <c r="C143" s="16"/>
    </row>
    <row r="144" customFormat="false" ht="15" hidden="false" customHeight="false" outlineLevel="0" collapsed="false">
      <c r="A144" s="0" t="str">
        <f aca="false">'PWE-Ausw'!E24</f>
        <v>Nicht erhoben</v>
      </c>
      <c r="B144" s="26" t="e">
        <f aca="false">'PWE-Ausw'!F24+'PWE-Ausw'!F194</f>
        <v>#N/A</v>
      </c>
      <c r="C144" s="16" t="e">
        <f aca="false">B144/$B$138</f>
        <v>#N/A</v>
      </c>
    </row>
    <row r="145" customFormat="false" ht="15" hidden="false" customHeight="false" outlineLevel="0" collapsed="false">
      <c r="A145" s="0" t="str">
        <f aca="false">'PWE-Ausw'!E25</f>
        <v>Vereinbarkeitsgründen</v>
      </c>
      <c r="B145" s="26" t="e">
        <f aca="false">'PWE-Ausw'!F25+'PWE-Ausw'!F195</f>
        <v>#N/A</v>
      </c>
      <c r="C145" s="16" t="e">
        <f aca="false">B145/$B$138</f>
        <v>#N/A</v>
      </c>
    </row>
    <row r="146" customFormat="false" ht="15" hidden="false" customHeight="false" outlineLevel="0" collapsed="false">
      <c r="A146" s="0" t="str">
        <f aca="false">'PWE-Ausw'!E26</f>
        <v>Arbeitgeberseitigen Gründen</v>
      </c>
      <c r="B146" s="26" t="e">
        <f aca="false">'PWE-Ausw'!F26+'PWE-Ausw'!F196</f>
        <v>#N/A</v>
      </c>
      <c r="C146" s="16" t="e">
        <f aca="false">B146/$B$138</f>
        <v>#N/A</v>
      </c>
    </row>
    <row r="148" customFormat="false" ht="15" hidden="false" customHeight="false" outlineLevel="0" collapsed="false">
      <c r="A148" s="3" t="str">
        <f aca="false">'PWE-Ausw'!B30</f>
        <v>Kernzielgruppe ohne BA, aber Berufserfahrung</v>
      </c>
      <c r="C148" s="16"/>
    </row>
    <row r="149" customFormat="false" ht="15" hidden="false" customHeight="false" outlineLevel="0" collapsed="false">
      <c r="A149" s="0" t="str">
        <f aca="false">'PWE-Ausw'!E30</f>
        <v>keine Angabe</v>
      </c>
      <c r="B149" s="0" t="e">
        <f aca="false">'PWE-Ausw'!F30</f>
        <v>#N/A</v>
      </c>
      <c r="C149" s="16" t="e">
        <f aca="false">B149/$B$12</f>
        <v>#N/A</v>
      </c>
    </row>
    <row r="150" customFormat="false" ht="15" hidden="false" customHeight="false" outlineLevel="0" collapsed="false">
      <c r="A150" s="0" t="str">
        <f aca="false">'PWE-Ausw'!E31</f>
        <v>Nein</v>
      </c>
      <c r="B150" s="0" t="e">
        <f aca="false">'PWE-Ausw'!F31</f>
        <v>#N/A</v>
      </c>
      <c r="C150" s="16" t="e">
        <f aca="false">B150/$B$12</f>
        <v>#N/A</v>
      </c>
    </row>
    <row r="151" customFormat="false" ht="15" hidden="false" customHeight="false" outlineLevel="0" collapsed="false">
      <c r="A151" s="0" t="str">
        <f aca="false">'PWE-Ausw'!E32</f>
        <v>Ja</v>
      </c>
      <c r="B151" s="0" t="e">
        <f aca="false">'PWE-Ausw'!F32</f>
        <v>#N/A</v>
      </c>
      <c r="C151" s="16" t="e">
        <f aca="false">B151/$B$12</f>
        <v>#N/A</v>
      </c>
    </row>
    <row r="153" customFormat="false" ht="15" hidden="false" customHeight="false" outlineLevel="0" collapsed="false">
      <c r="A153" s="3" t="str">
        <f aca="false">'PWE-Ausw'!B36</f>
        <v>Die/der Teilnehmende hat eine Erwerbspause</v>
      </c>
      <c r="C153" s="16"/>
    </row>
    <row r="154" customFormat="false" ht="15" hidden="false" customHeight="false" outlineLevel="0" collapsed="false">
      <c r="A154" s="0" t="str">
        <f aca="false">'PWE-Ausw'!E37</f>
        <v>Von &lt; 1 Jahr</v>
      </c>
      <c r="B154" s="0" t="e">
        <f aca="false">'PWE-Ausw'!F37</f>
        <v>#N/A</v>
      </c>
      <c r="C154" s="16" t="e">
        <f aca="false">B154/$B$12</f>
        <v>#N/A</v>
      </c>
    </row>
    <row r="155" customFormat="false" ht="15" hidden="false" customHeight="false" outlineLevel="0" collapsed="false">
      <c r="A155" s="0" t="str">
        <f aca="false">'PWE-Ausw'!E38</f>
        <v>Von 1 bis 3 Jahren</v>
      </c>
      <c r="B155" s="0" t="e">
        <f aca="false">'PWE-Ausw'!F38</f>
        <v>#N/A</v>
      </c>
      <c r="C155" s="16" t="e">
        <f aca="false">B155/$B$12</f>
        <v>#N/A</v>
      </c>
    </row>
    <row r="156" customFormat="false" ht="15" hidden="false" customHeight="false" outlineLevel="0" collapsed="false">
      <c r="A156" s="0" t="str">
        <f aca="false">'PWE-Ausw'!E39</f>
        <v>Von 3 bis 6 Jahren</v>
      </c>
      <c r="B156" s="0" t="e">
        <f aca="false">'PWE-Ausw'!F39</f>
        <v>#N/A</v>
      </c>
      <c r="C156" s="16" t="e">
        <f aca="false">B156/$B$12</f>
        <v>#N/A</v>
      </c>
    </row>
    <row r="157" customFormat="false" ht="15" hidden="false" customHeight="false" outlineLevel="0" collapsed="false">
      <c r="A157" s="0" t="str">
        <f aca="false">'PWE-Ausw'!E40</f>
        <v>Von &gt; 6 Jahren</v>
      </c>
      <c r="B157" s="19" t="e">
        <f aca="false">'PWE-Ausw'!F40</f>
        <v>#N/A</v>
      </c>
      <c r="C157" s="16" t="e">
        <f aca="false">B157/$B$12</f>
        <v>#N/A</v>
      </c>
    </row>
    <row r="158" customFormat="false" ht="15" hidden="false" customHeight="false" outlineLevel="0" collapsed="false">
      <c r="A158" s="0" t="str">
        <f aca="false">'PWE-Ausw'!E41</f>
        <v>Keine Erwerbspause (ggf. Förderausschluss!)</v>
      </c>
      <c r="B158" s="19" t="e">
        <f aca="false">'PWE-Ausw'!F41</f>
        <v>#N/A</v>
      </c>
      <c r="C158" s="16" t="e">
        <f aca="false">B158/$B$12</f>
        <v>#N/A</v>
      </c>
    </row>
    <row r="159" customFormat="false" ht="48.75" hidden="false" customHeight="true" outlineLevel="0" collapsed="false"/>
    <row r="160" customFormat="false" ht="15" hidden="false" customHeight="false" outlineLevel="0" collapsed="false">
      <c r="A160" s="3" t="str">
        <f aca="false">'PWE-Ausw'!B42</f>
        <v>Kinder</v>
      </c>
      <c r="C160" s="16"/>
    </row>
    <row r="161" customFormat="false" ht="15" hidden="false" customHeight="false" outlineLevel="0" collapsed="false">
      <c r="A161" s="0" t="str">
        <f aca="false">'PWE-Ausw'!E43</f>
        <v>Erziehung eines Kindes</v>
      </c>
      <c r="B161" s="0" t="e">
        <f aca="false">'PWE-Ausw'!F43</f>
        <v>#N/A</v>
      </c>
      <c r="C161" s="16" t="e">
        <f aca="false">B161/$B$12</f>
        <v>#N/A</v>
      </c>
    </row>
    <row r="162" customFormat="false" ht="15" hidden="false" customHeight="false" outlineLevel="0" collapsed="false">
      <c r="A162" s="0" t="str">
        <f aca="false">'PWE-Ausw'!E44</f>
        <v>Erziehung zweier Kinder</v>
      </c>
      <c r="B162" s="0" t="e">
        <f aca="false">'PWE-Ausw'!F44</f>
        <v>#N/A</v>
      </c>
      <c r="C162" s="16" t="e">
        <f aca="false">B162/$B$12</f>
        <v>#N/A</v>
      </c>
    </row>
    <row r="163" customFormat="false" ht="15" hidden="false" customHeight="false" outlineLevel="0" collapsed="false">
      <c r="A163" s="0" t="str">
        <f aca="false">'PWE-Ausw'!E45</f>
        <v>Erziehung dreier Kinder</v>
      </c>
      <c r="B163" s="0" t="e">
        <f aca="false">'PWE-Ausw'!F45</f>
        <v>#N/A</v>
      </c>
      <c r="C163" s="16" t="e">
        <f aca="false">B163/$B$12</f>
        <v>#N/A</v>
      </c>
    </row>
    <row r="164" customFormat="false" ht="15" hidden="false" customHeight="false" outlineLevel="0" collapsed="false">
      <c r="A164" s="0" t="str">
        <f aca="false">'PWE-Ausw'!E46</f>
        <v>Erziehung von mehr als drei Kindern</v>
      </c>
      <c r="B164" s="0" t="e">
        <f aca="false">'PWE-Ausw'!F46</f>
        <v>#N/A</v>
      </c>
      <c r="C164" s="16" t="e">
        <f aca="false">B164/$B$12</f>
        <v>#N/A</v>
      </c>
    </row>
    <row r="165" customFormat="false" ht="15" hidden="false" customHeight="false" outlineLevel="0" collapsed="false">
      <c r="A165" s="0" t="str">
        <f aca="false">'PWE-Ausw'!E48</f>
        <v>Trifft nicht zu/ keine Angabe</v>
      </c>
      <c r="B165" s="0" t="e">
        <f aca="false">'PWE-Ausw'!F48</f>
        <v>#N/A</v>
      </c>
      <c r="C165" s="16" t="e">
        <f aca="false">B165/$B$12</f>
        <v>#N/A</v>
      </c>
    </row>
    <row r="167" customFormat="false" ht="15" hidden="false" customHeight="false" outlineLevel="0" collapsed="false">
      <c r="A167" s="3" t="str">
        <f aca="false">'PWE-Ausw'!B49</f>
        <v>Pflege</v>
      </c>
      <c r="C167" s="16"/>
    </row>
    <row r="168" customFormat="false" ht="15" hidden="false" customHeight="false" outlineLevel="0" collapsed="false">
      <c r="A168" s="0" t="str">
        <f aca="false">'PWE-Ausw'!E50</f>
        <v>Pflege von Familienangehörigen</v>
      </c>
      <c r="B168" s="0" t="e">
        <f aca="false">'PWE-Ausw'!F50</f>
        <v>#N/A</v>
      </c>
      <c r="C168" s="16" t="e">
        <f aca="false">B168/$B$12</f>
        <v>#N/A</v>
      </c>
    </row>
    <row r="169" customFormat="false" ht="15" hidden="false" customHeight="false" outlineLevel="0" collapsed="false">
      <c r="A169" s="0" t="str">
        <f aca="false">'PWE-Ausw'!E51</f>
        <v>Pflege eines Kindes</v>
      </c>
      <c r="B169" s="0" t="e">
        <f aca="false">'PWE-Ausw'!F51</f>
        <v>#N/A</v>
      </c>
      <c r="C169" s="16" t="e">
        <f aca="false">B169/$B$12</f>
        <v>#N/A</v>
      </c>
    </row>
    <row r="170" customFormat="false" ht="15" hidden="false" customHeight="false" outlineLevel="0" collapsed="false">
      <c r="A170" s="0" t="str">
        <f aca="false">'PWE-Ausw'!E52</f>
        <v>Pflege einer nahestehenden Person</v>
      </c>
      <c r="B170" s="0" t="e">
        <f aca="false">'PWE-Ausw'!F52</f>
        <v>#N/A</v>
      </c>
      <c r="C170" s="16" t="e">
        <f aca="false">B170/$B$12</f>
        <v>#N/A</v>
      </c>
    </row>
    <row r="171" customFormat="false" ht="15" hidden="false" customHeight="false" outlineLevel="0" collapsed="false">
      <c r="A171" s="0" t="str">
        <f aca="false">'PWE-Ausw'!E54</f>
        <v>Trifft nicht zu/ keine Angabe</v>
      </c>
      <c r="B171" s="0" t="e">
        <f aca="false">'PWE-Ausw'!F54</f>
        <v>#N/A</v>
      </c>
      <c r="C171" s="16" t="e">
        <f aca="false">B171/$B$12</f>
        <v>#N/A</v>
      </c>
    </row>
    <row r="173" customFormat="false" ht="15" hidden="false" customHeight="false" outlineLevel="0" collapsed="false">
      <c r="A173" s="3" t="str">
        <f aca="false">'PWE-Ausw'!B55</f>
        <v>TN hat vor der familienbedingten Erwerbsunterbrechung SGB II Leistungen wg. LZA erhalten</v>
      </c>
      <c r="C173" s="16"/>
    </row>
    <row r="174" customFormat="false" ht="15" hidden="false" customHeight="false" outlineLevel="0" collapsed="false">
      <c r="A174" s="0" t="str">
        <f aca="false">'PWE-Ausw'!E55</f>
        <v>keine Angabe</v>
      </c>
      <c r="B174" s="19" t="e">
        <f aca="false">'PWE-Ausw'!F55</f>
        <v>#N/A</v>
      </c>
      <c r="C174" s="16" t="e">
        <f aca="false">B174/$B$12</f>
        <v>#N/A</v>
      </c>
    </row>
    <row r="175" customFormat="false" ht="15" hidden="false" customHeight="false" outlineLevel="0" collapsed="false">
      <c r="A175" s="0" t="str">
        <f aca="false">'PWE-Ausw'!E56</f>
        <v>nein</v>
      </c>
      <c r="B175" s="19" t="e">
        <f aca="false">'PWE-Ausw'!F56</f>
        <v>#N/A</v>
      </c>
      <c r="C175" s="16" t="e">
        <f aca="false">B175/$B$12</f>
        <v>#N/A</v>
      </c>
    </row>
    <row r="176" customFormat="false" ht="15" hidden="false" customHeight="false" outlineLevel="0" collapsed="false">
      <c r="A176" s="0" t="str">
        <f aca="false">'PWE-Ausw'!E57</f>
        <v>ja</v>
      </c>
      <c r="B176" s="19" t="e">
        <f aca="false">'PWE-Ausw'!F57</f>
        <v>#N/A</v>
      </c>
      <c r="C176" s="16" t="e">
        <f aca="false">B176/$B$12</f>
        <v>#N/A</v>
      </c>
    </row>
    <row r="177" customFormat="false" ht="15" hidden="false" customHeight="false" outlineLevel="0" collapsed="false">
      <c r="B177" s="19"/>
      <c r="C177" s="16"/>
    </row>
    <row r="178" customFormat="false" ht="15" hidden="false" customHeight="false" outlineLevel="0" collapsed="false">
      <c r="A178" s="3" t="str">
        <f aca="false">'PWE-Ausw'!B61</f>
        <v>In welchem zeitlichen Umfang möchte die/der Teilnehmende einer Beschäftigung nachgehen</v>
      </c>
      <c r="C178" s="16"/>
    </row>
    <row r="179" customFormat="false" ht="15" hidden="false" customHeight="false" outlineLevel="0" collapsed="false">
      <c r="A179" s="0" t="str">
        <f aca="false">'PWE-Ausw'!E62</f>
        <v>Über 75% der Regelarbeitszeit</v>
      </c>
      <c r="B179" s="0" t="e">
        <f aca="false">'PWE-Ausw'!F62</f>
        <v>#N/A</v>
      </c>
      <c r="C179" s="16" t="e">
        <f aca="false">B179/$B$12</f>
        <v>#N/A</v>
      </c>
    </row>
    <row r="180" customFormat="false" ht="15" hidden="false" customHeight="false" outlineLevel="0" collapsed="false">
      <c r="A180" s="0" t="str">
        <f aca="false">'PWE-Ausw'!E63</f>
        <v>Über 50% bis 75% der Regelarbeitszeit</v>
      </c>
      <c r="B180" s="0" t="e">
        <f aca="false">'PWE-Ausw'!F63</f>
        <v>#N/A</v>
      </c>
      <c r="C180" s="16" t="e">
        <f aca="false">B180/$B$12</f>
        <v>#N/A</v>
      </c>
    </row>
    <row r="181" customFormat="false" ht="15" hidden="false" customHeight="false" outlineLevel="0" collapsed="false">
      <c r="A181" s="0" t="str">
        <f aca="false">'PWE-Ausw'!E64</f>
        <v>50% der Regelarbeitszeit</v>
      </c>
      <c r="B181" s="0" t="e">
        <f aca="false">'PWE-Ausw'!F64</f>
        <v>#N/A</v>
      </c>
      <c r="C181" s="16" t="e">
        <f aca="false">B181/$B$12</f>
        <v>#N/A</v>
      </c>
    </row>
    <row r="182" customFormat="false" ht="15" hidden="false" customHeight="false" outlineLevel="0" collapsed="false">
      <c r="A182" s="0" t="str">
        <f aca="false">'PWE-Ausw'!E65</f>
        <v>Weniger als 50% der Regelarbeitszeit</v>
      </c>
      <c r="B182" s="0" t="e">
        <f aca="false">'PWE-Ausw'!F65</f>
        <v>#N/A</v>
      </c>
      <c r="C182" s="16" t="e">
        <f aca="false">B182/$B$12</f>
        <v>#N/A</v>
      </c>
    </row>
    <row r="183" customFormat="false" ht="15" hidden="false" customHeight="false" outlineLevel="0" collapsed="false">
      <c r="A183" s="0" t="str">
        <f aca="false">'PWE-Ausw'!E66</f>
        <v>Noch nicht sicher</v>
      </c>
      <c r="B183" s="0" t="e">
        <f aca="false">'PWE-Ausw'!F66</f>
        <v>#N/A</v>
      </c>
      <c r="C183" s="16" t="e">
        <f aca="false">B183/$B$12</f>
        <v>#N/A</v>
      </c>
    </row>
    <row r="184" customFormat="false" ht="15" hidden="false" customHeight="false" outlineLevel="0" collapsed="false">
      <c r="B184" s="19"/>
      <c r="C184" s="16"/>
    </row>
    <row r="185" customFormat="false" ht="18.75" hidden="false" customHeight="false" outlineLevel="0" collapsed="false">
      <c r="A185" s="17" t="s">
        <v>28</v>
      </c>
      <c r="C185" s="16"/>
    </row>
    <row r="186" customFormat="false" ht="15" hidden="false" customHeight="false" outlineLevel="0" collapsed="false">
      <c r="A186" s="25" t="s">
        <v>29</v>
      </c>
      <c r="B186" s="11"/>
      <c r="C186" s="24"/>
    </row>
    <row r="187" customFormat="false" ht="15" hidden="false" customHeight="false" outlineLevel="0" collapsed="false">
      <c r="A187" s="23" t="str">
        <f aca="false">'PWE-Ausw'!B183</f>
        <v>Alleinerziehend</v>
      </c>
      <c r="B187" s="11"/>
      <c r="C187" s="24"/>
    </row>
    <row r="188" customFormat="false" ht="15" hidden="false" customHeight="false" outlineLevel="0" collapsed="false">
      <c r="A188" s="25" t="e">
        <f aca="false">'PWE-Ausw'!H179</f>
        <v>#N/A</v>
      </c>
      <c r="B188" s="11"/>
      <c r="C188" s="24"/>
    </row>
    <row r="189" customFormat="false" ht="15" hidden="false" customHeight="false" outlineLevel="0" collapsed="false">
      <c r="A189" s="10" t="str">
        <f aca="false">'PWE-Ausw'!E184</f>
        <v>Nein</v>
      </c>
      <c r="B189" s="11" t="e">
        <f aca="false">'PWE-Ausw'!F184</f>
        <v>#N/A</v>
      </c>
      <c r="C189" s="24" t="e">
        <f aca="false">B189/SUM($B$189:$B$191)</f>
        <v>#N/A</v>
      </c>
    </row>
    <row r="190" customFormat="false" ht="15" hidden="false" customHeight="false" outlineLevel="0" collapsed="false">
      <c r="A190" s="10" t="str">
        <f aca="false">'PWE-Ausw'!E185</f>
        <v>Ja</v>
      </c>
      <c r="B190" s="11" t="e">
        <f aca="false">'PWE-Ausw'!F185</f>
        <v>#N/A</v>
      </c>
      <c r="C190" s="24" t="e">
        <f aca="false">B190/SUM($B$189:$B$191)</f>
        <v>#N/A</v>
      </c>
    </row>
    <row r="191" customFormat="false" ht="15" hidden="false" customHeight="false" outlineLevel="0" collapsed="false">
      <c r="A191" s="10" t="s">
        <v>30</v>
      </c>
      <c r="B191" s="11" t="e">
        <f aca="false">'PWE-Ausw'!F186</f>
        <v>#N/A</v>
      </c>
      <c r="C191" s="24" t="e">
        <f aca="false">B191/SUM($B$189:$B$191)</f>
        <v>#N/A</v>
      </c>
    </row>
    <row r="192" customFormat="false" ht="15" hidden="false" customHeight="false" outlineLevel="0" collapsed="false">
      <c r="A192" s="11"/>
      <c r="B192" s="11"/>
      <c r="C192" s="24"/>
    </row>
    <row r="193" customFormat="false" ht="16.5" hidden="false" customHeight="true" outlineLevel="0" collapsed="false">
      <c r="A193" s="23" t="str">
        <f aca="false">'PWE-Ausw'!B179</f>
        <v>Weitere Erwerbspersonen im HH</v>
      </c>
      <c r="B193" s="11"/>
      <c r="C193" s="24"/>
    </row>
    <row r="194" customFormat="false" ht="16.5" hidden="false" customHeight="true" outlineLevel="0" collapsed="false">
      <c r="A194" s="25" t="e">
        <f aca="false">A188</f>
        <v>#N/A</v>
      </c>
      <c r="B194" s="11"/>
      <c r="C194" s="24"/>
    </row>
    <row r="195" customFormat="false" ht="16.5" hidden="false" customHeight="true" outlineLevel="0" collapsed="false">
      <c r="A195" s="10" t="str">
        <f aca="false">'PWE-Ausw'!E180</f>
        <v>Nein</v>
      </c>
      <c r="B195" s="10" t="e">
        <f aca="false">'PWE-Ausw'!F180</f>
        <v>#N/A</v>
      </c>
      <c r="C195" s="24" t="e">
        <f aca="false">B195/SUM($B$195:$B$197)</f>
        <v>#N/A</v>
      </c>
    </row>
    <row r="196" customFormat="false" ht="16.5" hidden="false" customHeight="true" outlineLevel="0" collapsed="false">
      <c r="A196" s="10" t="str">
        <f aca="false">'PWE-Ausw'!E181</f>
        <v>Ja</v>
      </c>
      <c r="B196" s="10" t="e">
        <f aca="false">'PWE-Ausw'!F181</f>
        <v>#N/A</v>
      </c>
      <c r="C196" s="24" t="e">
        <f aca="false">B196/SUM($B$195:$B$197)</f>
        <v>#N/A</v>
      </c>
    </row>
    <row r="197" customFormat="false" ht="16.5" hidden="false" customHeight="true" outlineLevel="0" collapsed="false">
      <c r="A197" s="10" t="s">
        <v>30</v>
      </c>
      <c r="B197" s="10" t="e">
        <f aca="false">'PWE-Ausw'!F182</f>
        <v>#N/A</v>
      </c>
      <c r="C197" s="24" t="e">
        <f aca="false">B197/SUM($B$195:$B$197)</f>
        <v>#N/A</v>
      </c>
    </row>
    <row r="198" customFormat="false" ht="15" hidden="false" customHeight="false" outlineLevel="0" collapsed="false">
      <c r="B198" s="19"/>
      <c r="C198" s="16"/>
    </row>
    <row r="199" customFormat="false" ht="18.75" hidden="false" customHeight="false" outlineLevel="0" collapsed="false">
      <c r="A199" s="17"/>
      <c r="C199" s="16"/>
    </row>
    <row r="200" customFormat="false" ht="15" hidden="false" customHeight="false" outlineLevel="0" collapsed="false">
      <c r="C200" s="16"/>
    </row>
    <row r="201" customFormat="false" ht="15" hidden="false" customHeight="false" outlineLevel="0" collapsed="false">
      <c r="C201" s="16"/>
    </row>
    <row r="202" customFormat="false" ht="15" hidden="false" customHeight="false" outlineLevel="0" collapsed="false">
      <c r="C202" s="16"/>
    </row>
    <row r="203" customFormat="false" ht="15" hidden="false" customHeight="false" outlineLevel="0" collapsed="false">
      <c r="C203" s="16"/>
    </row>
    <row r="204" customFormat="false" ht="15" hidden="false" customHeight="false" outlineLevel="0" collapsed="false">
      <c r="C204" s="16"/>
    </row>
    <row r="205" customFormat="false" ht="15" hidden="false" customHeight="false" outlineLevel="0" collapsed="false">
      <c r="C205" s="16"/>
    </row>
    <row r="206" customFormat="false" ht="15" hidden="false" customHeight="false" outlineLevel="0" collapsed="false">
      <c r="C206" s="16"/>
    </row>
    <row r="207" customFormat="false" ht="15" hidden="false" customHeight="false" outlineLevel="0" collapsed="false">
      <c r="C207" s="16"/>
    </row>
    <row r="208" customFormat="false" ht="15" hidden="false" customHeight="false" outlineLevel="0" collapsed="false">
      <c r="C208" s="16"/>
    </row>
    <row r="209" customFormat="false" ht="15" hidden="false" customHeight="false" outlineLevel="0" collapsed="false">
      <c r="C209" s="16"/>
    </row>
    <row r="210" customFormat="false" ht="15" hidden="false" customHeight="false" outlineLevel="0" collapsed="false">
      <c r="C210" s="16"/>
    </row>
    <row r="211" customFormat="false" ht="15" hidden="false" customHeight="false" outlineLevel="0" collapsed="false">
      <c r="C211" s="16"/>
    </row>
    <row r="212" customFormat="false" ht="15" hidden="false" customHeight="false" outlineLevel="0" collapsed="false">
      <c r="C212" s="16"/>
    </row>
    <row r="213" customFormat="false" ht="15" hidden="false" customHeight="false" outlineLevel="0" collapsed="false">
      <c r="C213" s="16"/>
    </row>
    <row r="214" customFormat="false" ht="15" hidden="false" customHeight="false" outlineLevel="0" collapsed="false">
      <c r="C214" s="16"/>
    </row>
    <row r="215" customFormat="false" ht="15" hidden="false" customHeight="false" outlineLevel="0" collapsed="false">
      <c r="C215" s="16"/>
    </row>
    <row r="216" customFormat="false" ht="15" hidden="false" customHeight="false" outlineLevel="0" collapsed="false">
      <c r="C216" s="16"/>
    </row>
    <row r="217" customFormat="false" ht="15" hidden="false" customHeight="false" outlineLevel="0" collapsed="false">
      <c r="C217" s="16"/>
    </row>
    <row r="218" customFormat="false" ht="15" hidden="false" customHeight="false" outlineLevel="0" collapsed="false">
      <c r="C218" s="16"/>
    </row>
    <row r="219" customFormat="false" ht="15" hidden="false" customHeight="false" outlineLevel="0" collapsed="false">
      <c r="C219" s="16"/>
    </row>
    <row r="220" customFormat="false" ht="15" hidden="false" customHeight="false" outlineLevel="0" collapsed="false">
      <c r="C220" s="16"/>
    </row>
    <row r="221" customFormat="false" ht="15" hidden="false" customHeight="false" outlineLevel="0" collapsed="false">
      <c r="C221" s="16"/>
    </row>
    <row r="222" customFormat="false" ht="15" hidden="false" customHeight="false" outlineLevel="0" collapsed="false">
      <c r="C222" s="16"/>
    </row>
    <row r="223" customFormat="false" ht="15" hidden="false" customHeight="false" outlineLevel="0" collapsed="false">
      <c r="C223" s="16"/>
    </row>
    <row r="224" customFormat="false" ht="15" hidden="false" customHeight="false" outlineLevel="0" collapsed="false">
      <c r="C224" s="16"/>
    </row>
    <row r="225" customFormat="false" ht="15" hidden="false" customHeight="false" outlineLevel="0" collapsed="false">
      <c r="C225" s="16"/>
    </row>
    <row r="226" customFormat="false" ht="15" hidden="false" customHeight="false" outlineLevel="0" collapsed="false">
      <c r="C226" s="16"/>
    </row>
    <row r="227" customFormat="false" ht="15" hidden="false" customHeight="false" outlineLevel="0" collapsed="false">
      <c r="C227" s="16"/>
    </row>
    <row r="228" customFormat="false" ht="15" hidden="false" customHeight="false" outlineLevel="0" collapsed="false">
      <c r="C228" s="16"/>
    </row>
    <row r="229" customFormat="false" ht="15" hidden="false" customHeight="false" outlineLevel="0" collapsed="false">
      <c r="C229" s="16"/>
    </row>
    <row r="230" customFormat="false" ht="15" hidden="false" customHeight="false" outlineLevel="0" collapsed="false">
      <c r="C230" s="16"/>
    </row>
    <row r="231" customFormat="false" ht="15" hidden="false" customHeight="false" outlineLevel="0" collapsed="false">
      <c r="C231" s="16"/>
    </row>
    <row r="232" customFormat="false" ht="15" hidden="false" customHeight="false" outlineLevel="0" collapsed="false">
      <c r="C232" s="16"/>
    </row>
    <row r="233" customFormat="false" ht="15" hidden="false" customHeight="false" outlineLevel="0" collapsed="false">
      <c r="A233" s="27" t="str">
        <f aca="false">'PWE-Ausw'!B171</f>
        <v>Detail zu Bildung und Erziehung: War die Teilnehmende im Beruf Erzieher/in?*</v>
      </c>
      <c r="B233" s="28"/>
      <c r="C233" s="29"/>
    </row>
    <row r="234" customFormat="false" ht="15" hidden="false" customHeight="false" outlineLevel="0" collapsed="false">
      <c r="A234" s="30" t="e">
        <f aca="false">'PWE-Ausw'!H171</f>
        <v>#N/A</v>
      </c>
      <c r="B234" s="28"/>
      <c r="C234" s="29"/>
    </row>
    <row r="235" customFormat="false" ht="15" hidden="false" customHeight="false" outlineLevel="0" collapsed="false">
      <c r="A235" s="28" t="str">
        <f aca="false">'PWE-Ausw'!E172</f>
        <v>Nein</v>
      </c>
      <c r="B235" s="28" t="e">
        <f aca="false">'PWE-Ausw'!F172</f>
        <v>#N/A</v>
      </c>
      <c r="C235" s="29" t="e">
        <f aca="false">B235/(SUM($B$235:$B$237))</f>
        <v>#N/A</v>
      </c>
    </row>
    <row r="236" customFormat="false" ht="15" hidden="false" customHeight="false" outlineLevel="0" collapsed="false">
      <c r="A236" s="28" t="str">
        <f aca="false">'PWE-Ausw'!E173</f>
        <v>Ja</v>
      </c>
      <c r="B236" s="28" t="e">
        <f aca="false">'PWE-Ausw'!F173</f>
        <v>#N/A</v>
      </c>
      <c r="C236" s="29" t="e">
        <f aca="false">B236/(SUM($B$235:$B$237))</f>
        <v>#N/A</v>
      </c>
    </row>
    <row r="237" customFormat="false" ht="15" hidden="false" customHeight="false" outlineLevel="0" collapsed="false">
      <c r="A237" s="28" t="str">
        <f aca="false">'PWE-Ausw'!E174</f>
        <v>keine Angabe, obwohl Branche "Bildung und Erziehung"</v>
      </c>
      <c r="B237" s="28" t="e">
        <f aca="false">'PWE-Ausw'!F174</f>
        <v>#N/A</v>
      </c>
      <c r="C237" s="29" t="e">
        <f aca="false">B237/(SUM($B$235:$B$237))</f>
        <v>#N/A</v>
      </c>
    </row>
    <row r="238" customFormat="false" ht="15" hidden="false" customHeight="false" outlineLevel="0" collapsed="false">
      <c r="A238" s="28"/>
      <c r="B238" s="28"/>
      <c r="C238" s="29"/>
    </row>
    <row r="239" customFormat="false" ht="15" hidden="false" customHeight="false" outlineLevel="0" collapsed="false">
      <c r="A239" s="27" t="str">
        <f aca="false">'PWE-Ausw'!B175</f>
        <v>Detail zu Gesundheits- und Sozialwesen: War die Teilnehmende im Beruf Pﬂeger/in?*</v>
      </c>
      <c r="B239" s="28"/>
      <c r="C239" s="29"/>
    </row>
    <row r="240" customFormat="false" ht="15" hidden="false" customHeight="false" outlineLevel="0" collapsed="false">
      <c r="A240" s="30" t="e">
        <f aca="false">'PWE-Ausw'!H175</f>
        <v>#N/A</v>
      </c>
      <c r="B240" s="28"/>
      <c r="C240" s="29"/>
    </row>
    <row r="241" customFormat="false" ht="15" hidden="false" customHeight="false" outlineLevel="0" collapsed="false">
      <c r="A241" s="28" t="str">
        <f aca="false">'PWE-Ausw'!E176</f>
        <v>Nein</v>
      </c>
      <c r="B241" s="28" t="e">
        <f aca="false">'PWE-Ausw'!F176</f>
        <v>#N/A</v>
      </c>
      <c r="C241" s="31" t="e">
        <f aca="false">B241/(SUM($B$241:$B$243))</f>
        <v>#N/A</v>
      </c>
    </row>
    <row r="242" customFormat="false" ht="15" hidden="false" customHeight="false" outlineLevel="0" collapsed="false">
      <c r="A242" s="28" t="str">
        <f aca="false">'PWE-Ausw'!E177</f>
        <v>Ja</v>
      </c>
      <c r="B242" s="28" t="e">
        <f aca="false">'PWE-Ausw'!F177</f>
        <v>#N/A</v>
      </c>
      <c r="C242" s="31" t="e">
        <f aca="false">B242/(SUM($B$241:$B$243))</f>
        <v>#N/A</v>
      </c>
    </row>
    <row r="243" customFormat="false" ht="15" hidden="false" customHeight="false" outlineLevel="0" collapsed="false">
      <c r="A243" s="28" t="str">
        <f aca="false">'PWE-Ausw'!E178</f>
        <v>keine Angabe, obwohl Branche "Gesundheits- und Sozialwesen"</v>
      </c>
      <c r="B243" s="28" t="e">
        <f aca="false">'PWE-Ausw'!F178</f>
        <v>#N/A</v>
      </c>
      <c r="C243" s="31" t="e">
        <f aca="false">B243/(SUM($B$241:$B$243))</f>
        <v>#N/A</v>
      </c>
    </row>
    <row r="244" customFormat="false" ht="18.75" hidden="false" customHeight="false" outlineLevel="0" collapsed="false">
      <c r="A244" s="32" t="s">
        <v>31</v>
      </c>
      <c r="B244" s="33" t="e">
        <f aca="false">CONCATENATE("Austritte: ",$B$15)</f>
        <v>#N/A</v>
      </c>
      <c r="C244" s="33"/>
    </row>
    <row r="245" customFormat="false" ht="18.75" hidden="false" customHeight="false" outlineLevel="0" collapsed="false">
      <c r="A245" s="34" t="s">
        <v>32</v>
      </c>
      <c r="B245" s="35"/>
      <c r="C245" s="35"/>
    </row>
    <row r="246" customFormat="false" ht="18.75" hidden="false" customHeight="false" outlineLevel="0" collapsed="false">
      <c r="A246" s="17" t="str">
        <f aca="false">'ESF-Ausw'!A83</f>
        <v>Vorzeitig ausgetreten</v>
      </c>
    </row>
    <row r="247" customFormat="false" ht="15" hidden="false" customHeight="false" outlineLevel="0" collapsed="false">
      <c r="A247" s="5" t="s">
        <v>33</v>
      </c>
      <c r="B247" s="5" t="e">
        <f aca="false">'ESF-Ausw'!E85</f>
        <v>#N/A</v>
      </c>
      <c r="C247" s="16" t="e">
        <f aca="false">B247/$B$15</f>
        <v>#N/A</v>
      </c>
    </row>
    <row r="248" customFormat="false" ht="15" hidden="false" customHeight="false" outlineLevel="0" collapsed="false">
      <c r="A248" s="3"/>
      <c r="B248" s="5"/>
      <c r="C248" s="16"/>
    </row>
    <row r="249" customFormat="false" ht="18.75" hidden="false" customHeight="false" outlineLevel="0" collapsed="false">
      <c r="A249" s="17" t="s">
        <v>34</v>
      </c>
      <c r="B249" s="5"/>
      <c r="C249" s="16"/>
    </row>
    <row r="250" customFormat="false" ht="15" hidden="false" customHeight="false" outlineLevel="0" collapsed="false">
      <c r="A250" s="18" t="s">
        <v>35</v>
      </c>
      <c r="B250" s="5"/>
      <c r="C250" s="16"/>
    </row>
    <row r="251" customFormat="false" ht="15" hidden="false" customHeight="false" outlineLevel="0" collapsed="false">
      <c r="A251" s="5" t="str">
        <f aca="false">'ESF-Ausw'!A92</f>
        <v>neu arbeitsuchend</v>
      </c>
      <c r="B251" s="36" t="e">
        <f aca="false">'ESF-Ausw'!E94</f>
        <v>#N/A</v>
      </c>
      <c r="C251" s="16" t="e">
        <f aca="false">B251/Überblick!$B$15</f>
        <v>#N/A</v>
      </c>
    </row>
    <row r="252" customFormat="false" ht="15" hidden="false" customHeight="false" outlineLevel="0" collapsed="false">
      <c r="A252" s="5" t="str">
        <f aca="false">'ESF-Ausw'!A89</f>
        <v>in schulischer/beruflicher Bildung</v>
      </c>
      <c r="B252" s="36" t="e">
        <f aca="false">'ESF-Ausw'!E91</f>
        <v>#N/A</v>
      </c>
      <c r="C252" s="16" t="e">
        <f aca="false">B252/Überblick!$B$15</f>
        <v>#N/A</v>
      </c>
    </row>
    <row r="253" customFormat="false" ht="15" hidden="false" customHeight="false" outlineLevel="0" collapsed="false">
      <c r="A253" s="5" t="str">
        <f aca="false">'ESF-Ausw'!A95</f>
        <v>Qualifizierung erhalten</v>
      </c>
      <c r="B253" s="36" t="e">
        <f aca="false">'ESF-Ausw'!E97</f>
        <v>#N/A</v>
      </c>
      <c r="C253" s="16" t="e">
        <f aca="false">B253/Überblick!$B$15</f>
        <v>#N/A</v>
      </c>
    </row>
    <row r="254" customFormat="false" ht="15" hidden="false" customHeight="false" outlineLevel="0" collapsed="false">
      <c r="A254" s="5" t="str">
        <f aca="false">'ESF-Ausw'!A86</f>
        <v>Arbeit aufgenommen oder selbstständig</v>
      </c>
      <c r="B254" s="36" t="e">
        <f aca="false">'ESF-Ausw'!E88</f>
        <v>#N/A</v>
      </c>
      <c r="C254" s="16" t="e">
        <f aca="false">B254/Überblick!$B$15</f>
        <v>#N/A</v>
      </c>
    </row>
    <row r="255" customFormat="false" ht="15" hidden="false" customHeight="false" outlineLevel="0" collapsed="false">
      <c r="A255" s="5" t="str">
        <f aca="false">'PWE-Ausw'!B199</f>
        <v>Übergang von geringfügiger in sv-pfl. Beschäftigung (Minijob)</v>
      </c>
      <c r="B255" s="36" t="e">
        <f aca="false">'PWE-Ausw'!F202</f>
        <v>#N/A</v>
      </c>
      <c r="C255" s="16" t="e">
        <f aca="false">B255/Überblick!$B$15</f>
        <v>#N/A</v>
      </c>
    </row>
    <row r="256" customFormat="false" ht="15" hidden="false" customHeight="false" outlineLevel="0" collapsed="false">
      <c r="A256" s="5"/>
      <c r="B256" s="36"/>
      <c r="C256" s="16"/>
    </row>
    <row r="257" customFormat="false" ht="18.75" hidden="false" customHeight="false" outlineLevel="0" collapsed="false">
      <c r="A257" s="17" t="s">
        <v>36</v>
      </c>
      <c r="B257" s="5"/>
      <c r="C257" s="16"/>
    </row>
    <row r="258" customFormat="false" ht="15" hidden="false" customHeight="false" outlineLevel="0" collapsed="false">
      <c r="A258" s="37" t="str">
        <f aca="false">'ESF-Ausw'!A139</f>
        <v>Nichterwerbstätige TN, die neu auf Arbeitsuche sind</v>
      </c>
      <c r="B258" s="37" t="e">
        <f aca="false">'ESF-Ausw'!E139</f>
        <v>#N/A</v>
      </c>
      <c r="C258" s="16" t="e">
        <f aca="false">B258/Überblick!$B$15</f>
        <v>#N/A</v>
      </c>
    </row>
    <row r="259" customFormat="false" ht="15" hidden="false" customHeight="false" outlineLevel="0" collapsed="false">
      <c r="A259" s="37" t="str">
        <f aca="false">'ESF-Ausw'!A142</f>
        <v>TN, die eine schulische/berufliche Bildung absolvieren</v>
      </c>
      <c r="B259" s="37" t="e">
        <f aca="false">'ESF-Ausw'!E142</f>
        <v>#N/A</v>
      </c>
      <c r="C259" s="16" t="e">
        <f aca="false">B259/Überblick!$B$15</f>
        <v>#N/A</v>
      </c>
    </row>
    <row r="260" customFormat="false" ht="15" hidden="false" customHeight="false" outlineLevel="0" collapsed="false">
      <c r="A260" s="37" t="str">
        <f aca="false">'ESF-Ausw'!A145</f>
        <v>TN, die eine Qualifizierung erlangen</v>
      </c>
      <c r="B260" s="37" t="e">
        <f aca="false">'ESF-Ausw'!E145</f>
        <v>#N/A</v>
      </c>
      <c r="C260" s="16" t="e">
        <f aca="false">B260/Überblick!$B$15</f>
        <v>#N/A</v>
      </c>
    </row>
    <row r="261" customFormat="false" ht="15" hidden="false" customHeight="false" outlineLevel="0" collapsed="false">
      <c r="A261" s="37" t="str">
        <f aca="false">'ESF-Ausw'!A148</f>
        <v>TN, die einen Arbeitsplatz haben, einschließlich Selbständige</v>
      </c>
      <c r="B261" s="37" t="e">
        <f aca="false">'ESF-Ausw'!E148</f>
        <v>#N/A</v>
      </c>
      <c r="C261" s="16" t="e">
        <f aca="false">B261/Überblick!$B$15</f>
        <v>#N/A</v>
      </c>
    </row>
    <row r="262" customFormat="false" ht="32.25" hidden="false" customHeight="true" outlineLevel="0" collapsed="false">
      <c r="A262" s="38" t="str">
        <f aca="false">'ESF-Ausw'!A154</f>
        <v>TN, die nach ihrer Teilnahme einen Arbeitsplatz haben, auf Arbeitsuche sind oder für den Arbeitsmarkt aktiviert wurden (A2.1)</v>
      </c>
      <c r="B262" s="0" t="e">
        <f aca="false">'ESF-Ausw'!E154</f>
        <v>#N/A</v>
      </c>
      <c r="C262" s="16" t="e">
        <f aca="false">B262/Überblick!$B$15</f>
        <v>#N/A</v>
      </c>
    </row>
    <row r="264" customFormat="false" ht="18.75" hidden="false" customHeight="false" outlineLevel="0" collapsed="false">
      <c r="A264" s="34" t="s">
        <v>37</v>
      </c>
      <c r="B264" s="35"/>
      <c r="C264" s="35"/>
    </row>
    <row r="265" customFormat="false" ht="15" hidden="false" customHeight="false" outlineLevel="0" collapsed="false">
      <c r="A265" s="3" t="str">
        <f aca="false">'PWE-Ausw'!B346</f>
        <v>Vorzeitiger Programmaustritt</v>
      </c>
    </row>
    <row r="266" customFormat="false" ht="15" hidden="false" customHeight="false" outlineLevel="0" collapsed="false">
      <c r="A266" s="25" t="e">
        <f aca="false">'PWE-Ausw'!H346</f>
        <v>#N/A</v>
      </c>
      <c r="B266" s="11"/>
      <c r="C266" s="11"/>
    </row>
    <row r="267" customFormat="false" ht="15" hidden="false" customHeight="false" outlineLevel="0" collapsed="false">
      <c r="A267" s="11" t="str">
        <f aca="false">'PWE-Ausw'!E347</f>
        <v>Vorzeitiger Programmerfolg (z. B. Arbeitsaufnahme)</v>
      </c>
      <c r="B267" s="11" t="e">
        <f aca="false">'PWE-Ausw'!F347</f>
        <v>#N/A</v>
      </c>
      <c r="C267" s="24" t="e">
        <f aca="false">B267/SUM($B$267:$B$270)</f>
        <v>#N/A</v>
      </c>
    </row>
    <row r="268" customFormat="false" ht="15" hidden="false" customHeight="false" outlineLevel="0" collapsed="false">
      <c r="A268" s="11" t="str">
        <f aca="false">'PWE-Ausw'!E348</f>
        <v>Vorzeitige Beendigung (z. B. aufgrund von Umzug, Schwangerschaft, Krankheit)</v>
      </c>
      <c r="B268" s="11" t="e">
        <f aca="false">'PWE-Ausw'!F348</f>
        <v>#N/A</v>
      </c>
      <c r="C268" s="24" t="e">
        <f aca="false">B268/SUM($B$267:$B$270)</f>
        <v>#N/A</v>
      </c>
    </row>
    <row r="269" customFormat="false" ht="15" hidden="false" customHeight="false" outlineLevel="0" collapsed="false">
      <c r="A269" s="11" t="str">
        <f aca="false">'PWE-Ausw'!E349</f>
        <v>Projektabbruch</v>
      </c>
      <c r="B269" s="11" t="e">
        <f aca="false">'PWE-Ausw'!F349</f>
        <v>#N/A</v>
      </c>
      <c r="C269" s="24" t="e">
        <f aca="false">B269/SUM($B$267:$B$270)</f>
        <v>#N/A</v>
      </c>
    </row>
    <row r="270" customFormat="false" ht="15" hidden="false" customHeight="false" outlineLevel="0" collapsed="false">
      <c r="A270" s="11" t="str">
        <f aca="false">'PWE-Ausw'!E350</f>
        <v>keine Angabe, obwohl vorzeitiger Austritt in 2 FP</v>
      </c>
      <c r="B270" s="11" t="e">
        <f aca="false">'PWE-Ausw'!F350</f>
        <v>#N/A</v>
      </c>
      <c r="C270" s="24" t="e">
        <f aca="false">B270/SUM($B$267:$B$270)</f>
        <v>#N/A</v>
      </c>
    </row>
    <row r="271" customFormat="false" ht="15" hidden="false" customHeight="false" outlineLevel="0" collapsed="false">
      <c r="B271" s="19"/>
      <c r="C271" s="39"/>
    </row>
    <row r="272" customFormat="false" ht="15" hidden="false" customHeight="false" outlineLevel="0" collapsed="false">
      <c r="A272" s="3" t="str">
        <f aca="false">'PWE-Ausw'!B199</f>
        <v>Übergang von geringfügiger in sv-pfl. Beschäftigung (Minijob)</v>
      </c>
      <c r="B272" s="5"/>
      <c r="C272" s="16"/>
    </row>
    <row r="273" customFormat="false" ht="15" hidden="false" customHeight="false" outlineLevel="0" collapsed="false">
      <c r="A273" s="5" t="str">
        <f aca="false">'PWE-Ausw'!E199</f>
        <v>keine Angabe</v>
      </c>
      <c r="B273" s="5" t="e">
        <f aca="false">'PWE-Ausw'!F199</f>
        <v>#N/A</v>
      </c>
      <c r="C273" s="16" t="e">
        <f aca="false">B273/Überblick!$B$15</f>
        <v>#N/A</v>
      </c>
    </row>
    <row r="274" customFormat="false" ht="15" hidden="false" customHeight="false" outlineLevel="0" collapsed="false">
      <c r="A274" s="5" t="str">
        <f aca="false">'PWE-Ausw'!E200</f>
        <v>Nein</v>
      </c>
      <c r="B274" s="5" t="e">
        <f aca="false">'PWE-Ausw'!F200</f>
        <v>#N/A</v>
      </c>
      <c r="C274" s="16" t="e">
        <f aca="false">B274/Überblick!$B$15</f>
        <v>#N/A</v>
      </c>
    </row>
    <row r="275" customFormat="false" ht="15" hidden="false" customHeight="false" outlineLevel="0" collapsed="false">
      <c r="A275" s="5" t="str">
        <f aca="false">'PWE-Ausw'!E201</f>
        <v>Ja</v>
      </c>
      <c r="B275" s="5" t="e">
        <f aca="false">'PWE-Ausw'!F201</f>
        <v>#N/A</v>
      </c>
      <c r="C275" s="16" t="e">
        <f aca="false">B275/Überblick!$B$15</f>
        <v>#N/A</v>
      </c>
    </row>
    <row r="276" customFormat="false" ht="15" hidden="false" customHeight="false" outlineLevel="0" collapsed="false">
      <c r="A276" s="5" t="str">
        <f aca="false">'PWE-Ausw'!E202</f>
        <v>Nicht erhoben</v>
      </c>
      <c r="B276" s="36" t="e">
        <f aca="false">'PWE-Ausw'!F202</f>
        <v>#N/A</v>
      </c>
      <c r="C276" s="16" t="e">
        <f aca="false">B276/Überblick!$B$15</f>
        <v>#N/A</v>
      </c>
    </row>
    <row r="277" customFormat="false" ht="15" hidden="false" customHeight="false" outlineLevel="0" collapsed="false">
      <c r="A277" s="5"/>
      <c r="B277" s="36"/>
      <c r="C277" s="16"/>
    </row>
    <row r="278" customFormat="false" ht="15" hidden="false" customHeight="false" outlineLevel="0" collapsed="false">
      <c r="A278" s="3" t="str">
        <f aca="false">'PWE-Ausw'!B203</f>
        <v>Erwerbsvolumen (Erwerbstätige) wurde</v>
      </c>
      <c r="B278" s="36"/>
      <c r="C278" s="16"/>
    </row>
    <row r="279" customFormat="false" ht="15" hidden="false" customHeight="false" outlineLevel="0" collapsed="false">
      <c r="A279" s="5" t="str">
        <f aca="false">'PWE-Ausw'!E203</f>
        <v>keine Angabe</v>
      </c>
      <c r="B279" s="26" t="e">
        <f aca="false">'PWE-Ausw'!F203</f>
        <v>#N/A</v>
      </c>
      <c r="C279" s="40" t="e">
        <f aca="false">B279/Überblick!$B$15</f>
        <v>#N/A</v>
      </c>
    </row>
    <row r="280" customFormat="false" ht="15" hidden="false" customHeight="false" outlineLevel="0" collapsed="false">
      <c r="A280" s="5" t="str">
        <f aca="false">'PWE-Ausw'!E204</f>
        <v>erhöht</v>
      </c>
      <c r="B280" s="5" t="e">
        <f aca="false">'PWE-Ausw'!F204</f>
        <v>#N/A</v>
      </c>
      <c r="C280" s="16" t="e">
        <f aca="false">B280/Überblick!$B$15</f>
        <v>#N/A</v>
      </c>
    </row>
    <row r="281" customFormat="false" ht="15" hidden="false" customHeight="false" outlineLevel="0" collapsed="false">
      <c r="A281" s="5" t="str">
        <f aca="false">'PWE-Ausw'!E205</f>
        <v>erhalten</v>
      </c>
      <c r="B281" s="5" t="e">
        <f aca="false">'PWE-Ausw'!F205</f>
        <v>#N/A</v>
      </c>
      <c r="C281" s="16" t="e">
        <f aca="false">B281/Überblick!$B$15</f>
        <v>#N/A</v>
      </c>
    </row>
    <row r="282" customFormat="false" ht="15" hidden="false" customHeight="false" outlineLevel="0" collapsed="false">
      <c r="A282" s="5" t="str">
        <f aca="false">'PWE-Ausw'!E206</f>
        <v>verringert</v>
      </c>
      <c r="B282" s="5" t="e">
        <f aca="false">'PWE-Ausw'!F206</f>
        <v>#N/A</v>
      </c>
      <c r="C282" s="16" t="e">
        <f aca="false">B282/Überblick!$B$15</f>
        <v>#N/A</v>
      </c>
    </row>
    <row r="283" customFormat="false" ht="15" hidden="false" customHeight="false" outlineLevel="0" collapsed="false">
      <c r="A283" s="5"/>
    </row>
    <row r="284" customFormat="false" ht="18.75" hidden="false" customHeight="false" outlineLevel="0" collapsed="false">
      <c r="A284" s="17" t="s">
        <v>38</v>
      </c>
    </row>
    <row r="285" customFormat="false" ht="15" hidden="false" customHeight="false" outlineLevel="0" collapsed="false">
      <c r="A285" s="3" t="str">
        <f aca="false">'PWE-Ausw'!B212</f>
        <v>Basismodule/Orientierung: Einsatz von Basismodulen zur Bedarfsklärung und Zielentwicklung</v>
      </c>
      <c r="B285" s="5"/>
      <c r="C285" s="16"/>
    </row>
    <row r="286" customFormat="false" ht="15" hidden="false" customHeight="false" outlineLevel="0" collapsed="false">
      <c r="A286" s="5" t="str">
        <f aca="false">'PWE-Ausw'!E213</f>
        <v>Kontextklärung</v>
      </c>
      <c r="B286" s="5" t="n">
        <f aca="false">'PWE-Ausw'!F213</f>
        <v>0</v>
      </c>
      <c r="C286" s="16" t="e">
        <f aca="false">B286/Überblick!$B$15</f>
        <v>#N/A</v>
      </c>
    </row>
    <row r="287" customFormat="false" ht="15" hidden="false" customHeight="false" outlineLevel="0" collapsed="false">
      <c r="A287" s="5" t="str">
        <f aca="false">'PWE-Ausw'!E214</f>
        <v>Kompetenzklärung</v>
      </c>
      <c r="B287" s="5" t="n">
        <f aca="false">'PWE-Ausw'!F214</f>
        <v>0</v>
      </c>
      <c r="C287" s="16" t="e">
        <f aca="false">B287/Überblick!$B$15</f>
        <v>#N/A</v>
      </c>
    </row>
    <row r="288" customFormat="false" ht="15" hidden="false" customHeight="false" outlineLevel="0" collapsed="false">
      <c r="A288" s="5" t="str">
        <f aca="false">'PWE-Ausw'!E215</f>
        <v>Berufsorientierung</v>
      </c>
      <c r="B288" s="5" t="n">
        <f aca="false">'PWE-Ausw'!F215</f>
        <v>0</v>
      </c>
      <c r="C288" s="16" t="e">
        <f aca="false">B288/Überblick!$B$15</f>
        <v>#N/A</v>
      </c>
    </row>
    <row r="289" customFormat="false" ht="15" hidden="false" customHeight="false" outlineLevel="0" collapsed="false">
      <c r="A289" s="5" t="str">
        <f aca="false">'PWE-Ausw'!E216</f>
        <v>Weitere/andere</v>
      </c>
      <c r="B289" s="5" t="n">
        <f aca="false">'PWE-Ausw'!F216</f>
        <v>0</v>
      </c>
      <c r="C289" s="16" t="e">
        <f aca="false">B289/Überblick!$B$15</f>
        <v>#N/A</v>
      </c>
    </row>
    <row r="290" customFormat="false" ht="15" hidden="false" customHeight="false" outlineLevel="0" collapsed="false">
      <c r="A290" s="5"/>
      <c r="B290" s="5"/>
      <c r="C290" s="16"/>
    </row>
    <row r="291" customFormat="false" ht="15" hidden="false" customHeight="false" outlineLevel="0" collapsed="false">
      <c r="A291" s="3" t="str">
        <f aca="false">'PWE-Ausw'!B217</f>
        <v>arbeitsmarktbezogen</v>
      </c>
      <c r="B291" s="5"/>
      <c r="C291" s="16"/>
    </row>
    <row r="292" customFormat="false" ht="15" hidden="false" customHeight="false" outlineLevel="0" collapsed="false">
      <c r="A292" s="5" t="str">
        <f aca="false">'PWE-Ausw'!E218</f>
        <v>Selbstmarketing, Talentmarketing, Stellenrecherche</v>
      </c>
      <c r="B292" s="5" t="n">
        <f aca="false">'PWE-Ausw'!F218</f>
        <v>0</v>
      </c>
      <c r="C292" s="16" t="e">
        <f aca="false">B292/Überblick!$B$15</f>
        <v>#N/A</v>
      </c>
    </row>
    <row r="293" customFormat="false" ht="15" hidden="false" customHeight="false" outlineLevel="0" collapsed="false">
      <c r="A293" s="5" t="str">
        <f aca="false">'PWE-Ausw'!E219</f>
        <v>Bewerbungsmodule, Bewerbungscoaching, Gehaltsverhandlungen</v>
      </c>
      <c r="B293" s="5" t="n">
        <f aca="false">'PWE-Ausw'!F219</f>
        <v>0</v>
      </c>
      <c r="C293" s="16" t="e">
        <f aca="false">B293/Überblick!$B$15</f>
        <v>#N/A</v>
      </c>
    </row>
    <row r="294" customFormat="false" ht="15" hidden="false" customHeight="false" outlineLevel="0" collapsed="false">
      <c r="A294" s="5" t="str">
        <f aca="false">'PWE-Ausw'!E220</f>
        <v>Existenzgründungsseminare</v>
      </c>
      <c r="B294" s="5" t="n">
        <f aca="false">'PWE-Ausw'!F220</f>
        <v>0</v>
      </c>
      <c r="C294" s="16" t="e">
        <f aca="false">B294/Überblick!$B$15</f>
        <v>#N/A</v>
      </c>
    </row>
    <row r="295" customFormat="false" ht="15" hidden="false" customHeight="false" outlineLevel="0" collapsed="false">
      <c r="A295" s="5" t="str">
        <f aca="false">'PWE-Ausw'!E221</f>
        <v>Training berufsrelevanter Basiskompetenzen</v>
      </c>
      <c r="B295" s="5" t="n">
        <f aca="false">'PWE-Ausw'!F221</f>
        <v>0</v>
      </c>
      <c r="C295" s="16" t="e">
        <f aca="false">B295/Überblick!$B$15</f>
        <v>#N/A</v>
      </c>
    </row>
    <row r="296" customFormat="false" ht="15" hidden="false" customHeight="false" outlineLevel="0" collapsed="false">
      <c r="A296" s="5" t="str">
        <f aca="false">'PWE-Ausw'!E222</f>
        <v>Weitere/andere</v>
      </c>
      <c r="B296" s="5" t="n">
        <f aca="false">'PWE-Ausw'!F222</f>
        <v>0</v>
      </c>
      <c r="C296" s="16" t="e">
        <f aca="false">B296/Überblick!$B$15</f>
        <v>#N/A</v>
      </c>
    </row>
    <row r="297" customFormat="false" ht="10.5" hidden="false" customHeight="true" outlineLevel="0" collapsed="false">
      <c r="A297" s="5"/>
      <c r="B297" s="5"/>
      <c r="C297" s="16"/>
    </row>
    <row r="298" customFormat="false" ht="15" hidden="false" customHeight="false" outlineLevel="0" collapsed="false">
      <c r="A298" s="3" t="str">
        <f aca="false">'PWE-Ausw'!B223</f>
        <v>personenbezogen</v>
      </c>
      <c r="B298" s="5"/>
      <c r="C298" s="16"/>
    </row>
    <row r="299" customFormat="false" ht="15" hidden="false" customHeight="false" outlineLevel="0" collapsed="false">
      <c r="A299" s="5" t="str">
        <f aca="false">'PWE-Ausw'!E224</f>
        <v>Persönlichkeitsberatung, Training persönlicher und sozialer Kompetenzen</v>
      </c>
      <c r="B299" s="5" t="n">
        <f aca="false">'PWE-Ausw'!F224</f>
        <v>0</v>
      </c>
      <c r="C299" s="16" t="e">
        <f aca="false">B299/Überblick!$B$15</f>
        <v>#N/A</v>
      </c>
    </row>
    <row r="300" customFormat="false" ht="15" hidden="false" customHeight="false" outlineLevel="0" collapsed="false">
      <c r="A300" s="5" t="str">
        <f aca="false">'PWE-Ausw'!E225</f>
        <v>Zeitmanagement</v>
      </c>
      <c r="B300" s="5" t="n">
        <f aca="false">'PWE-Ausw'!F225</f>
        <v>0</v>
      </c>
      <c r="C300" s="16" t="e">
        <f aca="false">B300/Überblick!$B$15</f>
        <v>#N/A</v>
      </c>
    </row>
    <row r="301" customFormat="false" ht="15" hidden="false" customHeight="false" outlineLevel="0" collapsed="false">
      <c r="A301" s="5" t="str">
        <f aca="false">'PWE-Ausw'!E226</f>
        <v>Seminare für und mit (Ehe-)Partnern/-innen/Familienmodule</v>
      </c>
      <c r="B301" s="5" t="n">
        <f aca="false">'PWE-Ausw'!F226</f>
        <v>0</v>
      </c>
      <c r="C301" s="16" t="e">
        <f aca="false">B301/Überblick!$B$15</f>
        <v>#N/A</v>
      </c>
    </row>
    <row r="302" customFormat="false" ht="15" hidden="false" customHeight="false" outlineLevel="0" collapsed="false">
      <c r="A302" s="5" t="str">
        <f aca="false">'PWE-Ausw'!E227</f>
        <v>Weitere/andere</v>
      </c>
      <c r="B302" s="5" t="n">
        <f aca="false">'PWE-Ausw'!F227</f>
        <v>0</v>
      </c>
      <c r="C302" s="16" t="e">
        <f aca="false">B302/Überblick!$B$15</f>
        <v>#N/A</v>
      </c>
    </row>
    <row r="303" customFormat="false" ht="10.5" hidden="false" customHeight="true" outlineLevel="0" collapsed="false">
      <c r="A303" s="5"/>
      <c r="B303" s="5"/>
      <c r="C303" s="16"/>
    </row>
    <row r="304" customFormat="false" ht="15" hidden="false" customHeight="false" outlineLevel="0" collapsed="false">
      <c r="A304" s="3" t="str">
        <f aca="false">'PWE-Ausw'!B228</f>
        <v>Integrationsmaßnahmen</v>
      </c>
      <c r="B304" s="5"/>
      <c r="C304" s="16"/>
    </row>
    <row r="305" customFormat="false" ht="15" hidden="false" customHeight="false" outlineLevel="0" collapsed="false">
      <c r="A305" s="5" t="str">
        <f aca="false">'PWE-Ausw'!E229</f>
        <v>Praktika, Hospitationen, Mentoring</v>
      </c>
      <c r="B305" s="5" t="n">
        <f aca="false">'PWE-Ausw'!F229</f>
        <v>0</v>
      </c>
      <c r="C305" s="16" t="e">
        <f aca="false">B305/Überblick!$B$15</f>
        <v>#N/A</v>
      </c>
    </row>
    <row r="306" customFormat="false" ht="15" hidden="false" customHeight="false" outlineLevel="0" collapsed="false">
      <c r="A306" s="5" t="str">
        <f aca="false">'PWE-Ausw'!E230</f>
        <v>betriebliche Einarbeitung</v>
      </c>
      <c r="B306" s="5" t="n">
        <f aca="false">'PWE-Ausw'!F230</f>
        <v>0</v>
      </c>
      <c r="C306" s="16" t="e">
        <f aca="false">B306/Überblick!$B$15</f>
        <v>#N/A</v>
      </c>
    </row>
    <row r="307" customFormat="false" ht="15" hidden="false" customHeight="false" outlineLevel="0" collapsed="false">
      <c r="A307" s="5" t="str">
        <f aca="false">'PWE-Ausw'!E231</f>
        <v>Anpassungs-/Umschulungs-/Weiterbildungsmaßnahmen</v>
      </c>
      <c r="B307" s="5" t="n">
        <f aca="false">'PWE-Ausw'!F231</f>
        <v>0</v>
      </c>
      <c r="C307" s="16" t="e">
        <f aca="false">B307/Überblick!$B$15</f>
        <v>#N/A</v>
      </c>
    </row>
    <row r="308" customFormat="false" ht="15" hidden="false" customHeight="false" outlineLevel="0" collapsed="false">
      <c r="A308" s="5" t="str">
        <f aca="false">'PWE-Ausw'!E232</f>
        <v>Weiterbildung in Unternehmen</v>
      </c>
      <c r="B308" s="5" t="n">
        <f aca="false">'PWE-Ausw'!F232</f>
        <v>0</v>
      </c>
      <c r="C308" s="16" t="e">
        <f aca="false">B308/Überblick!$B$15</f>
        <v>#N/A</v>
      </c>
    </row>
    <row r="309" customFormat="false" ht="15" hidden="false" customHeight="false" outlineLevel="0" collapsed="false">
      <c r="A309" s="5" t="str">
        <f aca="false">'PWE-Ausw'!E233</f>
        <v>Weitere/andere</v>
      </c>
      <c r="B309" s="5" t="n">
        <f aca="false">'PWE-Ausw'!F233</f>
        <v>0</v>
      </c>
      <c r="C309" s="16" t="e">
        <f aca="false">B309/Überblick!$B$15</f>
        <v>#N/A</v>
      </c>
    </row>
    <row r="310" customFormat="false" ht="15" hidden="false" customHeight="false" outlineLevel="0" collapsed="false">
      <c r="A310" s="5"/>
      <c r="B310" s="5"/>
      <c r="C310" s="16"/>
    </row>
    <row r="311" customFormat="false" ht="15" hidden="false" customHeight="false" outlineLevel="0" collapsed="false">
      <c r="A311" s="3" t="str">
        <f aca="false">'PWE-Ausw'!B355</f>
        <v>Teilnahme an PWE-Online &amp; mind. 1 Kurs wurde erfolgreich abgeschlossen</v>
      </c>
      <c r="B311" s="5"/>
      <c r="C311" s="16"/>
    </row>
    <row r="312" customFormat="false" ht="15" hidden="false" customHeight="false" outlineLevel="0" collapsed="false">
      <c r="A312" s="25" t="e">
        <f aca="false">'PWE-Ausw'!H355</f>
        <v>#N/A</v>
      </c>
      <c r="B312" s="10"/>
      <c r="C312" s="24"/>
    </row>
    <row r="313" customFormat="false" ht="15" hidden="false" customHeight="false" outlineLevel="0" collapsed="false">
      <c r="A313" s="10" t="str">
        <f aca="false">'PWE-Ausw'!E356</f>
        <v>Nein</v>
      </c>
      <c r="B313" s="10" t="e">
        <f aca="false">'PWE-Ausw'!F356</f>
        <v>#N/A</v>
      </c>
      <c r="C313" s="24" t="e">
        <f aca="false">B313/SUM($B$313:$B$315)</f>
        <v>#N/A</v>
      </c>
    </row>
    <row r="314" customFormat="false" ht="15" hidden="false" customHeight="false" outlineLevel="0" collapsed="false">
      <c r="A314" s="10" t="str">
        <f aca="false">'PWE-Ausw'!E357</f>
        <v>Ja</v>
      </c>
      <c r="B314" s="10" t="e">
        <f aca="false">'PWE-Ausw'!F357</f>
        <v>#N/A</v>
      </c>
      <c r="C314" s="24" t="e">
        <f aca="false">B314/SUM($B$313:$B$315)</f>
        <v>#N/A</v>
      </c>
    </row>
    <row r="315" customFormat="false" ht="15" hidden="false" customHeight="false" outlineLevel="0" collapsed="false">
      <c r="A315" s="10" t="str">
        <f aca="false">'PWE-Ausw'!E358</f>
        <v>Nicht teilgenommen</v>
      </c>
      <c r="B315" s="10" t="e">
        <f aca="false">'PWE-Ausw'!F358</f>
        <v>#N/A</v>
      </c>
      <c r="C315" s="24" t="e">
        <f aca="false">B315/SUM($B$313:$B$315)</f>
        <v>#N/A</v>
      </c>
    </row>
    <row r="316" customFormat="false" ht="15" hidden="false" customHeight="false" outlineLevel="0" collapsed="false">
      <c r="A316" s="5"/>
    </row>
    <row r="317" customFormat="false" ht="15" hidden="false" customHeight="false" outlineLevel="0" collapsed="false">
      <c r="A317" s="3" t="str">
        <f aca="false">'PWE-Ausw'!B243</f>
        <v>HDL-Integration</v>
      </c>
      <c r="B317" s="5"/>
      <c r="C317" s="16"/>
    </row>
    <row r="318" customFormat="false" ht="15" hidden="false" customHeight="false" outlineLevel="0" collapsed="false">
      <c r="A318" s="25" t="e">
        <f aca="false">'PWE-Ausw'!H351</f>
        <v>#N/A</v>
      </c>
      <c r="B318" s="10"/>
      <c r="C318" s="24"/>
    </row>
    <row r="319" customFormat="false" ht="15" hidden="false" customHeight="false" outlineLevel="0" collapsed="false">
      <c r="A319" s="10" t="str">
        <f aca="false">'PWE-Ausw'!E352</f>
        <v>Nein</v>
      </c>
      <c r="B319" s="10" t="e">
        <f aca="false">'PWE-Ausw'!F352</f>
        <v>#N/A</v>
      </c>
      <c r="C319" s="24" t="e">
        <f aca="false">B319/SUM($B$319:$B$321)</f>
        <v>#N/A</v>
      </c>
    </row>
    <row r="320" customFormat="false" ht="15" hidden="false" customHeight="false" outlineLevel="0" collapsed="false">
      <c r="A320" s="10" t="str">
        <f aca="false">'PWE-Ausw'!E353</f>
        <v>Ja, in Privathaushalt als Selbstständige/r</v>
      </c>
      <c r="B320" s="10" t="e">
        <f aca="false">'PWE-Ausw'!F353</f>
        <v>#N/A</v>
      </c>
      <c r="C320" s="24" t="e">
        <f aca="false">B320/SUM($B$319:$B$321)</f>
        <v>#N/A</v>
      </c>
    </row>
    <row r="321" customFormat="false" ht="15" hidden="false" customHeight="false" outlineLevel="0" collapsed="false">
      <c r="A321" s="10" t="str">
        <f aca="false">'PWE-Ausw'!E354</f>
        <v>Ja, in anderen Bereich</v>
      </c>
      <c r="B321" s="10" t="e">
        <f aca="false">'PWE-Ausw'!F354</f>
        <v>#N/A</v>
      </c>
      <c r="C321" s="24" t="e">
        <f aca="false">B321/SUM($B$319:$B$321)</f>
        <v>#N/A</v>
      </c>
    </row>
    <row r="322" customFormat="false" ht="15" hidden="false" customHeight="false" outlineLevel="0" collapsed="false">
      <c r="A322" s="5"/>
      <c r="B322" s="5"/>
      <c r="C322" s="16"/>
    </row>
    <row r="323" customFormat="false" ht="15" hidden="false" customHeight="false" outlineLevel="0" collapsed="false">
      <c r="A323" s="3" t="str">
        <f aca="false">'PWE-Ausw'!B251</f>
        <v>Berufliche Integration</v>
      </c>
      <c r="B323" s="5"/>
      <c r="C323" s="16"/>
    </row>
    <row r="324" customFormat="false" ht="15" hidden="false" customHeight="false" outlineLevel="0" collapsed="false">
      <c r="A324" s="5" t="str">
        <f aca="false">'PWE-Ausw'!E252</f>
        <v>In sv-pflichtige Beschäftigung</v>
      </c>
      <c r="B324" s="36" t="e">
        <f aca="false">'PWE-Ausw'!F252</f>
        <v>#N/A</v>
      </c>
      <c r="C324" s="16" t="e">
        <f aca="false">B324/Überblick!$B$15</f>
        <v>#N/A</v>
      </c>
    </row>
    <row r="325" customFormat="false" ht="15" hidden="false" customHeight="false" outlineLevel="0" collapsed="false">
      <c r="A325" s="5" t="str">
        <f aca="false">'PWE-Ausw'!E253</f>
        <v>In geförderte Beschäftigung</v>
      </c>
      <c r="B325" s="36" t="e">
        <f aca="false">'PWE-Ausw'!F253</f>
        <v>#N/A</v>
      </c>
      <c r="C325" s="16" t="e">
        <f aca="false">B325/Überblick!$B$15</f>
        <v>#N/A</v>
      </c>
    </row>
    <row r="326" customFormat="false" ht="15" hidden="false" customHeight="false" outlineLevel="0" collapsed="false">
      <c r="A326" s="5" t="str">
        <f aca="false">'PWE-Ausw'!E254</f>
        <v>In geringfügige Beschäftigung (Minijob)</v>
      </c>
      <c r="B326" s="36" t="e">
        <f aca="false">'PWE-Ausw'!F254</f>
        <v>#N/A</v>
      </c>
      <c r="C326" s="16" t="e">
        <f aca="false">B326/Überblick!$B$15</f>
        <v>#N/A</v>
      </c>
    </row>
    <row r="327" customFormat="false" ht="15" hidden="false" customHeight="false" outlineLevel="0" collapsed="false">
      <c r="A327" s="26" t="str">
        <f aca="false">'PWE-Ausw'!E255</f>
        <v>In Selbstständigkeit</v>
      </c>
      <c r="B327" s="36" t="e">
        <f aca="false">'PWE-Ausw'!F255</f>
        <v>#N/A</v>
      </c>
      <c r="C327" s="16" t="e">
        <f aca="false">B327/Überblick!$B$15</f>
        <v>#N/A</v>
      </c>
    </row>
    <row r="328" customFormat="false" ht="15" hidden="false" customHeight="false" outlineLevel="0" collapsed="false">
      <c r="A328" s="5" t="str">
        <f aca="false">'PWE-Ausw'!E256</f>
        <v>Keine berufliche Integration</v>
      </c>
      <c r="B328" s="36" t="e">
        <f aca="false">'PWE-Ausw'!F256</f>
        <v>#N/A</v>
      </c>
      <c r="C328" s="16" t="e">
        <f aca="false">B328/Überblick!$B$15</f>
        <v>#N/A</v>
      </c>
    </row>
    <row r="329" customFormat="false" ht="15" hidden="false" customHeight="false" outlineLevel="0" collapsed="false">
      <c r="A329" s="5" t="str">
        <f aca="false">'PWE-Ausw'!E257</f>
        <v>trifft nicht zu (z.B. Pflege)</v>
      </c>
      <c r="B329" s="36" t="e">
        <f aca="false">'PWE-Ausw'!F257</f>
        <v>#N/A</v>
      </c>
      <c r="C329" s="16" t="e">
        <f aca="false">B329/Überblick!$B$15</f>
        <v>#N/A</v>
      </c>
    </row>
    <row r="330" customFormat="false" ht="15" hidden="false" customHeight="false" outlineLevel="0" collapsed="false">
      <c r="A330" s="5"/>
    </row>
    <row r="331" customFormat="false" ht="15" hidden="false" customHeight="false" outlineLevel="0" collapsed="false">
      <c r="A331" s="3" t="str">
        <f aca="false">'PWE-Ausw'!B258</f>
        <v>Beschäftigungsumfang</v>
      </c>
      <c r="B331" s="5"/>
      <c r="C331" s="16"/>
    </row>
    <row r="332" customFormat="false" ht="15" hidden="false" customHeight="false" outlineLevel="0" collapsed="false">
      <c r="A332" s="5" t="str">
        <f aca="false">'PWE-Ausw'!E258</f>
        <v>keine Angabe</v>
      </c>
      <c r="B332" s="5" t="e">
        <f aca="false">'PWE-Ausw'!F258</f>
        <v>#N/A</v>
      </c>
      <c r="C332" s="16" t="e">
        <f aca="false">B332/Überblick!$B$15</f>
        <v>#N/A</v>
      </c>
    </row>
    <row r="333" customFormat="false" ht="15" hidden="false" customHeight="false" outlineLevel="0" collapsed="false">
      <c r="A333" s="5" t="str">
        <f aca="false">'PWE-Ausw'!E259</f>
        <v>Über 75% der Regelarbeitszeit</v>
      </c>
      <c r="B333" s="5" t="e">
        <f aca="false">'PWE-Ausw'!F259</f>
        <v>#N/A</v>
      </c>
      <c r="C333" s="16" t="e">
        <f aca="false">B333/Überblick!$B$15</f>
        <v>#N/A</v>
      </c>
    </row>
    <row r="334" customFormat="false" ht="15" hidden="false" customHeight="false" outlineLevel="0" collapsed="false">
      <c r="A334" s="5" t="str">
        <f aca="false">'PWE-Ausw'!E260</f>
        <v>Über 50% bis 75% der Regelarbeitszeit</v>
      </c>
      <c r="B334" s="5" t="e">
        <f aca="false">'PWE-Ausw'!F260</f>
        <v>#N/A</v>
      </c>
      <c r="C334" s="16" t="e">
        <f aca="false">B334/Überblick!$B$15</f>
        <v>#N/A</v>
      </c>
    </row>
    <row r="335" customFormat="false" ht="15" hidden="false" customHeight="false" outlineLevel="0" collapsed="false">
      <c r="A335" s="5" t="str">
        <f aca="false">'PWE-Ausw'!E261</f>
        <v>50% der Regelarbeitszeit</v>
      </c>
      <c r="B335" s="5" t="e">
        <f aca="false">'PWE-Ausw'!F261</f>
        <v>#N/A</v>
      </c>
      <c r="C335" s="16" t="e">
        <f aca="false">B335/Überblick!$B$15</f>
        <v>#N/A</v>
      </c>
    </row>
    <row r="336" customFormat="false" ht="15" hidden="false" customHeight="false" outlineLevel="0" collapsed="false">
      <c r="A336" s="5" t="str">
        <f aca="false">'PWE-Ausw'!E262</f>
        <v>Weniger als 50% der Regelarbeitszeit</v>
      </c>
      <c r="B336" s="5" t="e">
        <f aca="false">'PWE-Ausw'!F262</f>
        <v>#N/A</v>
      </c>
      <c r="C336" s="16" t="e">
        <f aca="false">B336/Überblick!$B$15</f>
        <v>#N/A</v>
      </c>
    </row>
    <row r="337" customFormat="false" ht="15" hidden="false" customHeight="false" outlineLevel="0" collapsed="false">
      <c r="A337" s="5"/>
    </row>
    <row r="338" customFormat="false" ht="15" hidden="false" customHeight="false" outlineLevel="0" collapsed="false">
      <c r="A338" s="3" t="str">
        <f aca="false">'PWE-Ausw'!B263</f>
        <v>unbefristetes Beschäftigungsverhältnis</v>
      </c>
      <c r="B338" s="5"/>
      <c r="C338" s="16"/>
    </row>
    <row r="339" customFormat="false" ht="15" hidden="false" customHeight="false" outlineLevel="0" collapsed="false">
      <c r="A339" s="5" t="str">
        <f aca="false">'PWE-Ausw'!E263</f>
        <v>keine Angabe</v>
      </c>
      <c r="B339" s="5" t="e">
        <f aca="false">'PWE-Ausw'!F263</f>
        <v>#N/A</v>
      </c>
      <c r="C339" s="16" t="e">
        <f aca="false">B339/Überblick!$B$15</f>
        <v>#N/A</v>
      </c>
    </row>
    <row r="340" customFormat="false" ht="15" hidden="false" customHeight="false" outlineLevel="0" collapsed="false">
      <c r="A340" s="5" t="str">
        <f aca="false">'PWE-Ausw'!E264</f>
        <v>nein</v>
      </c>
      <c r="B340" s="5" t="e">
        <f aca="false">'PWE-Ausw'!F264</f>
        <v>#N/A</v>
      </c>
      <c r="C340" s="16" t="e">
        <f aca="false">B340/Überblick!$B$15</f>
        <v>#N/A</v>
      </c>
    </row>
    <row r="341" customFormat="false" ht="15" hidden="false" customHeight="false" outlineLevel="0" collapsed="false">
      <c r="A341" s="5" t="str">
        <f aca="false">'PWE-Ausw'!E265</f>
        <v>ja</v>
      </c>
      <c r="B341" s="5" t="e">
        <f aca="false">'PWE-Ausw'!F265</f>
        <v>#N/A</v>
      </c>
      <c r="C341" s="16" t="e">
        <f aca="false">B341/Überblick!$B$15</f>
        <v>#N/A</v>
      </c>
    </row>
    <row r="342" customFormat="false" ht="15" hidden="false" customHeight="false" outlineLevel="0" collapsed="false">
      <c r="A342" s="5"/>
      <c r="B342" s="36"/>
      <c r="C342" s="16"/>
    </row>
    <row r="343" customFormat="false" ht="15" hidden="false" customHeight="false" outlineLevel="0" collapsed="false">
      <c r="A343" s="3" t="str">
        <f aca="false">'PWE-Ausw'!B288</f>
        <v>in Ursprungsberuf vermittelt</v>
      </c>
      <c r="B343" s="36"/>
      <c r="C343" s="16"/>
    </row>
    <row r="344" customFormat="false" ht="15" hidden="false" customHeight="false" outlineLevel="0" collapsed="false">
      <c r="A344" s="5" t="str">
        <f aca="false">'PWE-Ausw'!E288</f>
        <v>keine Angabe</v>
      </c>
      <c r="B344" s="36" t="e">
        <f aca="false">'PWE-Ausw'!F288</f>
        <v>#N/A</v>
      </c>
      <c r="C344" s="16" t="e">
        <f aca="false">B344/Überblick!$B$15</f>
        <v>#N/A</v>
      </c>
    </row>
    <row r="345" customFormat="false" ht="15" hidden="false" customHeight="false" outlineLevel="0" collapsed="false">
      <c r="A345" s="5" t="str">
        <f aca="false">'PWE-Ausw'!E289</f>
        <v>nein</v>
      </c>
      <c r="B345" s="36" t="e">
        <f aca="false">'PWE-Ausw'!F289</f>
        <v>#N/A</v>
      </c>
      <c r="C345" s="16" t="e">
        <f aca="false">B345/Überblick!$B$15</f>
        <v>#N/A</v>
      </c>
    </row>
    <row r="346" customFormat="false" ht="15" hidden="false" customHeight="false" outlineLevel="0" collapsed="false">
      <c r="A346" s="5" t="str">
        <f aca="false">'PWE-Ausw'!E290</f>
        <v>ja</v>
      </c>
      <c r="B346" s="36" t="e">
        <f aca="false">'PWE-Ausw'!F290</f>
        <v>#N/A</v>
      </c>
      <c r="C346" s="16" t="e">
        <f aca="false">B346/Überblick!$B$15</f>
        <v>#N/A</v>
      </c>
    </row>
    <row r="347" customFormat="false" ht="15" hidden="false" customHeight="false" outlineLevel="0" collapsed="false">
      <c r="A347" s="5"/>
      <c r="B347" s="36"/>
      <c r="C347" s="16"/>
    </row>
    <row r="348" customFormat="false" ht="15" hidden="false" customHeight="false" outlineLevel="0" collapsed="false">
      <c r="A348" s="3" t="str">
        <f aca="false">'PWE-Ausw'!B291</f>
        <v>qualifikationsgerecht vermittelt</v>
      </c>
      <c r="B348" s="36"/>
      <c r="C348" s="16"/>
    </row>
    <row r="349" customFormat="false" ht="15" hidden="false" customHeight="false" outlineLevel="0" collapsed="false">
      <c r="A349" s="5" t="str">
        <f aca="false">'PWE-Ausw'!E291</f>
        <v>keine Angabe</v>
      </c>
      <c r="B349" s="36" t="e">
        <f aca="false">'PWE-Ausw'!F291</f>
        <v>#N/A</v>
      </c>
      <c r="C349" s="16" t="e">
        <f aca="false">B349/Überblick!$B$15</f>
        <v>#N/A</v>
      </c>
    </row>
    <row r="350" customFormat="false" ht="15" hidden="false" customHeight="false" outlineLevel="0" collapsed="false">
      <c r="A350" s="5" t="str">
        <f aca="false">'PWE-Ausw'!E292</f>
        <v>nein</v>
      </c>
      <c r="B350" s="36" t="e">
        <f aca="false">'PWE-Ausw'!F292</f>
        <v>#N/A</v>
      </c>
      <c r="C350" s="16" t="e">
        <f aca="false">B350/Überblick!$B$15</f>
        <v>#N/A</v>
      </c>
    </row>
    <row r="351" customFormat="false" ht="15" hidden="false" customHeight="false" outlineLevel="0" collapsed="false">
      <c r="A351" s="5" t="str">
        <f aca="false">'PWE-Ausw'!E293</f>
        <v>ja</v>
      </c>
      <c r="B351" s="36" t="e">
        <f aca="false">'PWE-Ausw'!F293</f>
        <v>#N/A</v>
      </c>
      <c r="C351" s="16" t="e">
        <f aca="false">B351/Überblick!$B$15</f>
        <v>#N/A</v>
      </c>
    </row>
    <row r="352" customFormat="false" ht="15" hidden="false" customHeight="false" outlineLevel="0" collapsed="false">
      <c r="A352" s="5"/>
      <c r="B352" s="36"/>
      <c r="C352" s="16"/>
    </row>
    <row r="353" customFormat="false" ht="15" hidden="false" customHeight="false" outlineLevel="0" collapsed="false">
      <c r="A353" s="3" t="str">
        <f aca="false">'PWE-Ausw'!B294</f>
        <v>Fand eine Nachbetreuung statt:</v>
      </c>
      <c r="B353" s="36"/>
      <c r="C353" s="16"/>
    </row>
    <row r="354" customFormat="false" ht="15" hidden="false" customHeight="false" outlineLevel="0" collapsed="false">
      <c r="A354" s="5" t="str">
        <f aca="false">'PWE-Ausw'!E295</f>
        <v>nein</v>
      </c>
      <c r="B354" s="36" t="e">
        <f aca="false">'PWE-Ausw'!F295</f>
        <v>#N/A</v>
      </c>
      <c r="C354" s="16" t="e">
        <f aca="false">B354/Überblick!$B$15</f>
        <v>#N/A</v>
      </c>
    </row>
    <row r="355" customFormat="false" ht="15" hidden="false" customHeight="false" outlineLevel="0" collapsed="false">
      <c r="A355" s="5" t="str">
        <f aca="false">'PWE-Ausw'!E296</f>
        <v>ja</v>
      </c>
      <c r="B355" s="36" t="e">
        <f aca="false">'PWE-Ausw'!F296</f>
        <v>#N/A</v>
      </c>
      <c r="C355" s="16" t="e">
        <f aca="false">B355/Überblick!$B$15</f>
        <v>#N/A</v>
      </c>
    </row>
    <row r="356" customFormat="false" ht="15" hidden="false" customHeight="false" outlineLevel="0" collapsed="false">
      <c r="A356" s="5"/>
      <c r="B356" s="36"/>
      <c r="C356" s="16"/>
    </row>
    <row r="357" customFormat="false" ht="15" hidden="false" customHeight="false" outlineLevel="0" collapsed="false">
      <c r="A357" s="3" t="str">
        <f aca="false">'PWE-Ausw'!B297</f>
        <v>Statuswechsel während Nachbetreuung</v>
      </c>
      <c r="B357" s="36"/>
      <c r="C357" s="16"/>
    </row>
    <row r="358" customFormat="false" ht="15" hidden="false" customHeight="false" outlineLevel="0" collapsed="false">
      <c r="A358" s="5" t="str">
        <f aca="false">'PWE-Ausw'!E297</f>
        <v>keine Angabe</v>
      </c>
      <c r="B358" s="36" t="e">
        <f aca="false">'PWE-Ausw'!F297</f>
        <v>#N/A</v>
      </c>
      <c r="C358" s="16" t="e">
        <f aca="false">B358/Überblick!$B$15</f>
        <v>#N/A</v>
      </c>
    </row>
    <row r="359" customFormat="false" ht="15" hidden="false" customHeight="false" outlineLevel="0" collapsed="false">
      <c r="A359" s="5" t="str">
        <f aca="false">'PWE-Ausw'!E298</f>
        <v>sv-pflichtige Beschäftigung</v>
      </c>
      <c r="B359" s="36" t="e">
        <f aca="false">'PWE-Ausw'!F298</f>
        <v>#N/A</v>
      </c>
      <c r="C359" s="16" t="e">
        <f aca="false">B359/Überblick!$B$15</f>
        <v>#N/A</v>
      </c>
    </row>
    <row r="360" customFormat="false" ht="15" hidden="false" customHeight="false" outlineLevel="0" collapsed="false">
      <c r="A360" s="5" t="str">
        <f aca="false">'PWE-Ausw'!E299</f>
        <v>Selbstständigkeit</v>
      </c>
      <c r="B360" s="36" t="e">
        <f aca="false">'PWE-Ausw'!F299</f>
        <v>#N/A</v>
      </c>
      <c r="C360" s="16" t="e">
        <f aca="false">B360/Überblick!$B$15</f>
        <v>#N/A</v>
      </c>
    </row>
    <row r="361" customFormat="false" ht="15" hidden="false" customHeight="false" outlineLevel="0" collapsed="false">
      <c r="A361" s="5" t="str">
        <f aca="false">'PWE-Ausw'!E300</f>
        <v>Gescheiterter Wiedereinstieg</v>
      </c>
      <c r="B361" s="36" t="e">
        <f aca="false">'PWE-Ausw'!F300</f>
        <v>#N/A</v>
      </c>
      <c r="C361" s="16" t="e">
        <f aca="false">B361/Überblick!$B$15</f>
        <v>#N/A</v>
      </c>
    </row>
    <row r="362" customFormat="false" ht="15" hidden="false" customHeight="false" outlineLevel="0" collapsed="false">
      <c r="A362" s="5" t="str">
        <f aca="false">'PWE-Ausw'!E301</f>
        <v>Nein</v>
      </c>
      <c r="B362" s="36" t="e">
        <f aca="false">'PWE-Ausw'!F301</f>
        <v>#N/A</v>
      </c>
      <c r="C362" s="16" t="e">
        <f aca="false">B362/Überblick!$B$15</f>
        <v>#N/A</v>
      </c>
    </row>
    <row r="363" customFormat="false" ht="15" hidden="false" customHeight="false" outlineLevel="0" collapsed="false">
      <c r="A363" s="5" t="str">
        <f aca="false">'PWE-Ausw'!E302</f>
        <v>Sonstiges</v>
      </c>
      <c r="B363" s="36" t="e">
        <f aca="false">'PWE-Ausw'!F302</f>
        <v>#N/A</v>
      </c>
      <c r="C363" s="16" t="e">
        <f aca="false">B363/Überblick!$B$15</f>
        <v>#N/A</v>
      </c>
    </row>
    <row r="364" customFormat="false" ht="15" hidden="false" customHeight="false" outlineLevel="0" collapsed="false">
      <c r="A364" s="5"/>
      <c r="B364" s="36"/>
      <c r="C364" s="16"/>
    </row>
    <row r="365" customFormat="false" ht="15" hidden="false" customHeight="false" outlineLevel="0" collapsed="false">
      <c r="A365" s="3" t="str">
        <f aca="false">'PWE-Ausw'!B303</f>
        <v>HDL beansprucht</v>
      </c>
      <c r="B365" s="36"/>
      <c r="C365" s="16"/>
    </row>
    <row r="366" customFormat="false" ht="15" hidden="false" customHeight="false" outlineLevel="0" collapsed="false">
      <c r="A366" s="5" t="str">
        <f aca="false">'PWE-Ausw'!E304</f>
        <v>nein</v>
      </c>
      <c r="B366" s="36" t="e">
        <f aca="false">'PWE-Ausw'!F304</f>
        <v>#N/A</v>
      </c>
      <c r="C366" s="16" t="e">
        <f aca="false">B366/Überblick!$B$15</f>
        <v>#N/A</v>
      </c>
    </row>
    <row r="367" customFormat="false" ht="15" hidden="false" customHeight="false" outlineLevel="0" collapsed="false">
      <c r="A367" s="5" t="str">
        <f aca="false">'PWE-Ausw'!E305</f>
        <v>ja</v>
      </c>
      <c r="B367" s="36" t="e">
        <f aca="false">'PWE-Ausw'!F305</f>
        <v>#N/A</v>
      </c>
      <c r="C367" s="16" t="e">
        <f aca="false">B367/Überblick!$B$15</f>
        <v>#N/A</v>
      </c>
    </row>
    <row r="368" customFormat="false" ht="15" hidden="false" customHeight="false" outlineLevel="0" collapsed="false">
      <c r="A368" s="5"/>
      <c r="B368" s="36"/>
      <c r="C368" s="16"/>
    </row>
    <row r="369" customFormat="false" ht="15" hidden="false" customHeight="false" outlineLevel="0" collapsed="false">
      <c r="A369" s="3" t="str">
        <f aca="false">'PWE-Ausw'!B310</f>
        <v>Partner/in ist eingebunden</v>
      </c>
      <c r="B369" s="5"/>
      <c r="C369" s="16"/>
    </row>
    <row r="370" customFormat="false" ht="15" hidden="false" customHeight="false" outlineLevel="0" collapsed="false">
      <c r="A370" s="5" t="str">
        <f aca="false">'PWE-Ausw'!E311</f>
        <v>nein</v>
      </c>
      <c r="B370" s="5" t="e">
        <f aca="false">'PWE-Ausw'!F311</f>
        <v>#N/A</v>
      </c>
      <c r="C370" s="16" t="e">
        <f aca="false">B370/Überblick!$B$15</f>
        <v>#N/A</v>
      </c>
    </row>
    <row r="371" customFormat="false" ht="15" hidden="false" customHeight="false" outlineLevel="0" collapsed="false">
      <c r="A371" s="5" t="str">
        <f aca="false">'PWE-Ausw'!E312</f>
        <v>ja</v>
      </c>
      <c r="B371" s="5" t="e">
        <f aca="false">'PWE-Ausw'!F312</f>
        <v>#N/A</v>
      </c>
      <c r="C371" s="16" t="e">
        <f aca="false">B371/Überblick!$B$15</f>
        <v>#N/A</v>
      </c>
    </row>
    <row r="372" customFormat="false" ht="15" hidden="false" customHeight="false" outlineLevel="0" collapsed="false">
      <c r="A372" s="5" t="str">
        <f aca="false">'PWE-Ausw'!E313</f>
        <v>nicht möglich</v>
      </c>
      <c r="B372" s="5" t="e">
        <f aca="false">'PWE-Ausw'!F313</f>
        <v>#N/A</v>
      </c>
      <c r="C372" s="16" t="e">
        <f aca="false">B372/Überblick!$B$15</f>
        <v>#N/A</v>
      </c>
    </row>
  </sheetData>
  <mergeCells count="3">
    <mergeCell ref="A2:C2"/>
    <mergeCell ref="A3:C3"/>
    <mergeCell ref="B244:C244"/>
  </mergeCells>
  <conditionalFormatting sqref="B7">
    <cfRule type="cellIs" priority="2" operator="equal" aboveAverage="0" equalAverage="0" bottom="0" percent="0" rank="0" text="" dxfId="0">
      <formula>"DATEN nicht aktualisiert"</formula>
    </cfRule>
  </conditionalFormatting>
  <printOptions headings="false" gridLines="false" gridLinesSet="true" horizontalCentered="false" verticalCentered="false"/>
  <pageMargins left="0.7" right="0.7" top="0.75" bottom="0.75" header="0.3" footer="0.3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&amp;CAuswertung der Teilnehmenden im ESF-Programm PWE</oddHeader>
    <oddFooter>&amp;C&amp;P/&amp;N</oddFooter>
  </headerFooter>
  <rowBreaks count="4" manualBreakCount="4">
    <brk id="65" man="true" max="16383" min="0"/>
    <brk id="112" man="true" max="16383" min="0"/>
    <brk id="198" man="true" max="16383" min="0"/>
    <brk id="243" man="true" max="16383" min="0"/>
  </row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15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1" topLeftCell="A24" activePane="bottomLeft" state="frozen"/>
      <selection pane="topLeft" activeCell="A1" activeCellId="0" sqref="A1"/>
      <selection pane="bottomLeft" activeCell="D31" activeCellId="0" sqref="D31"/>
    </sheetView>
  </sheetViews>
  <sheetFormatPr defaultRowHeight="15" outlineLevelRow="0" outlineLevelCol="0"/>
  <cols>
    <col collapsed="false" customWidth="true" hidden="false" outlineLevel="0" max="1" min="1" style="41" width="28.14"/>
    <col collapsed="false" customWidth="true" hidden="false" outlineLevel="0" max="2" min="2" style="0" width="40.28"/>
    <col collapsed="false" customWidth="true" hidden="false" outlineLevel="0" max="3" min="3" style="0" width="10.67"/>
    <col collapsed="false" customWidth="true" hidden="false" outlineLevel="0" max="4" min="4" style="0" width="78.71"/>
    <col collapsed="false" customWidth="true" hidden="false" outlineLevel="0" max="1025" min="5" style="0" width="10.67"/>
  </cols>
  <sheetData>
    <row r="1" s="3" customFormat="true" ht="15" hidden="false" customHeight="false" outlineLevel="0" collapsed="false">
      <c r="A1" s="42" t="s">
        <v>39</v>
      </c>
      <c r="B1" s="43" t="s">
        <v>40</v>
      </c>
      <c r="C1" s="43" t="s">
        <v>41</v>
      </c>
      <c r="D1" s="43" t="s">
        <v>42</v>
      </c>
      <c r="E1" s="43" t="s">
        <v>43</v>
      </c>
      <c r="F1" s="43" t="s">
        <v>44</v>
      </c>
    </row>
    <row r="2" customFormat="false" ht="15" hidden="false" customHeight="false" outlineLevel="0" collapsed="false">
      <c r="A2" s="44" t="s">
        <v>45</v>
      </c>
      <c r="B2" s="45" t="s">
        <v>46</v>
      </c>
      <c r="C2" s="46"/>
      <c r="D2" s="46"/>
      <c r="E2" s="46"/>
      <c r="F2" s="46"/>
    </row>
    <row r="3" customFormat="false" ht="15" hidden="false" customHeight="false" outlineLevel="0" collapsed="false">
      <c r="A3" s="41" t="s">
        <v>15</v>
      </c>
      <c r="B3" s="36" t="s">
        <v>47</v>
      </c>
      <c r="C3" s="36"/>
      <c r="D3" s="36" t="s">
        <v>30</v>
      </c>
      <c r="E3" s="36" t="e">
        <f aca="false">SUMPRODUCT((INDEX(Rohdaten!$A$2:$GG$9999,,MATCH(B3,Rohdaten!$1:$1,))&amp;""=C3&amp;"")*(Rohdaten!$A$2:$A$9999&lt;&gt;""))</f>
        <v>#N/A</v>
      </c>
      <c r="F3" s="36" t="e">
        <f aca="false">IF(MATCH(B3,$B:$B,0)=ROW(B3),SUM(E3:E5),"")</f>
        <v>#N/A</v>
      </c>
    </row>
    <row r="4" customFormat="false" ht="15" hidden="false" customHeight="false" outlineLevel="0" collapsed="false">
      <c r="B4" s="36" t="s">
        <v>47</v>
      </c>
      <c r="C4" s="36" t="n">
        <v>0</v>
      </c>
      <c r="D4" s="36" t="s">
        <v>48</v>
      </c>
      <c r="E4" s="36" t="e">
        <f aca="false">SUMPRODUCT((INDEX(Rohdaten!$A$2:$GG$9999,,MATCH(B4,Rohdaten!$1:$1,))&amp;""=C4&amp;"")*(Rohdaten!$A$2:$A$9999&lt;&gt;""))</f>
        <v>#N/A</v>
      </c>
      <c r="F4" s="36" t="str">
        <f aca="false">IF(MATCH(B4,$B:$B,0)=ROW(B4),SUM(E4:E6),"")</f>
        <v/>
      </c>
    </row>
    <row r="5" customFormat="false" ht="15" hidden="false" customHeight="false" outlineLevel="0" collapsed="false">
      <c r="B5" s="36" t="s">
        <v>47</v>
      </c>
      <c r="C5" s="36" t="n">
        <v>1</v>
      </c>
      <c r="D5" s="36" t="s">
        <v>49</v>
      </c>
      <c r="E5" s="36" t="e">
        <f aca="false">SUMPRODUCT((INDEX(Rohdaten!$A$2:$GG$9999,,MATCH(B5,Rohdaten!$1:$1,))&amp;""=C5&amp;"")*(Rohdaten!$A$2:$A$9999&lt;&gt;""))</f>
        <v>#N/A</v>
      </c>
      <c r="F5" s="36" t="str">
        <f aca="false">IF(MATCH(B5,$B:$B,0)=ROW(B5),SUM(E5:E7),"")</f>
        <v/>
      </c>
    </row>
    <row r="6" customFormat="false" ht="15" hidden="false" customHeight="false" outlineLevel="0" collapsed="false">
      <c r="A6" s="41" t="s">
        <v>50</v>
      </c>
      <c r="B6" s="36" t="s">
        <v>51</v>
      </c>
      <c r="C6" s="36"/>
      <c r="D6" s="36" t="s">
        <v>30</v>
      </c>
      <c r="E6" s="36" t="e">
        <f aca="false">SUMPRODUCT((INDEX(Rohdaten!$A$2:$GG$9999,,MATCH(B6,Rohdaten!$1:$1,))&amp;""=C6&amp;"")*(Rohdaten!$A$2:$A$9999&lt;&gt;""))</f>
        <v>#N/A</v>
      </c>
      <c r="F6" s="36" t="e">
        <f aca="false">IF(MATCH(B6,$B:$B,0)=ROW(B6),SUM(E6:E8),"")</f>
        <v>#N/A</v>
      </c>
    </row>
    <row r="7" customFormat="false" ht="15" hidden="false" customHeight="false" outlineLevel="0" collapsed="false">
      <c r="B7" s="36" t="s">
        <v>51</v>
      </c>
      <c r="C7" s="36" t="n">
        <v>0</v>
      </c>
      <c r="D7" s="36" t="s">
        <v>52</v>
      </c>
      <c r="E7" s="36" t="e">
        <f aca="false">SUMPRODUCT((INDEX(Rohdaten!$A$2:$GG$9999,,MATCH(B7,Rohdaten!$1:$1,))&amp;""=C7&amp;"")*(Rohdaten!$A$2:$A$9999&lt;&gt;""))</f>
        <v>#N/A</v>
      </c>
      <c r="F7" s="36" t="str">
        <f aca="false">IF(MATCH(B7,$B:$B,0)=ROW(B7),SUM(E7:E9),"")</f>
        <v/>
      </c>
    </row>
    <row r="8" customFormat="false" ht="15" hidden="false" customHeight="false" outlineLevel="0" collapsed="false">
      <c r="B8" s="36" t="s">
        <v>51</v>
      </c>
      <c r="C8" s="36" t="n">
        <v>1</v>
      </c>
      <c r="D8" s="36" t="s">
        <v>53</v>
      </c>
      <c r="E8" s="36" t="e">
        <f aca="false">SUMPRODUCT((INDEX(Rohdaten!$A$2:$GG$9999,,MATCH(B8,Rohdaten!$1:$1,))&amp;""=C8&amp;"")*(Rohdaten!$A$2:$A$9999&lt;&gt;""))</f>
        <v>#N/A</v>
      </c>
      <c r="F8" s="36" t="str">
        <f aca="false">IF(MATCH(B8,$B:$B,0)=ROW(B8),SUM(E8:E10),"")</f>
        <v/>
      </c>
    </row>
    <row r="9" customFormat="false" ht="15" hidden="false" customHeight="false" outlineLevel="0" collapsed="false">
      <c r="A9" s="41" t="s">
        <v>54</v>
      </c>
      <c r="B9" s="36" t="s">
        <v>55</v>
      </c>
      <c r="C9" s="36"/>
      <c r="D9" s="36" t="s">
        <v>30</v>
      </c>
      <c r="E9" s="36" t="e">
        <f aca="false">SUMPRODUCT((INDEX(Rohdaten!$A$2:$GG$9999,,MATCH(B9,Rohdaten!$1:$1,))&amp;""=C9&amp;"")*(Rohdaten!$A$2:$A$9999&lt;&gt;""))</f>
        <v>#N/A</v>
      </c>
      <c r="F9" s="36" t="e">
        <f aca="false">IF(MATCH(B9,$B:$B,0)=ROW(B9),SUM(E9:E11),"")</f>
        <v>#N/A</v>
      </c>
    </row>
    <row r="10" customFormat="false" ht="15" hidden="false" customHeight="false" outlineLevel="0" collapsed="false">
      <c r="B10" s="36" t="s">
        <v>55</v>
      </c>
      <c r="C10" s="36" t="n">
        <v>0</v>
      </c>
      <c r="D10" s="36" t="s">
        <v>52</v>
      </c>
      <c r="E10" s="36" t="e">
        <f aca="false">SUMPRODUCT((INDEX(Rohdaten!$A$2:$GG$9999,,MATCH(B10,Rohdaten!$1:$1,))&amp;""=C10&amp;"")*(Rohdaten!$A$2:$A$9999&lt;&gt;""))</f>
        <v>#N/A</v>
      </c>
      <c r="F10" s="36" t="str">
        <f aca="false">IF(MATCH(B10,$B:$B,0)=ROW(B10),SUM(E10:E12),"")</f>
        <v/>
      </c>
    </row>
    <row r="11" customFormat="false" ht="15" hidden="false" customHeight="false" outlineLevel="0" collapsed="false">
      <c r="B11" s="36" t="s">
        <v>55</v>
      </c>
      <c r="C11" s="36" t="n">
        <v>1</v>
      </c>
      <c r="D11" s="36" t="s">
        <v>53</v>
      </c>
      <c r="E11" s="36" t="e">
        <f aca="false">SUMPRODUCT((INDEX(Rohdaten!$A$2:$GG$9999,,MATCH(B11,Rohdaten!$1:$1,))&amp;""=C11&amp;"")*(Rohdaten!$A$2:$A$9999&lt;&gt;""))</f>
        <v>#N/A</v>
      </c>
      <c r="F11" s="36" t="str">
        <f aca="false">IF(MATCH(B11,$B:$B,0)=ROW(B11),SUM(E11:E13),"")</f>
        <v/>
      </c>
    </row>
    <row r="12" customFormat="false" ht="15" hidden="false" customHeight="false" outlineLevel="0" collapsed="false">
      <c r="A12" s="41" t="s">
        <v>56</v>
      </c>
      <c r="B12" s="36" t="s">
        <v>57</v>
      </c>
      <c r="C12" s="36"/>
      <c r="D12" s="36" t="s">
        <v>30</v>
      </c>
      <c r="E12" s="36" t="e">
        <f aca="false">SUMPRODUCT((INDEX(Rohdaten!$A$2:$GG$9999,,MATCH(B12,Rohdaten!$1:$1,))&amp;""=C12&amp;"")*(Rohdaten!$A$2:$A$9999&lt;&gt;""))</f>
        <v>#N/A</v>
      </c>
      <c r="F12" s="36" t="e">
        <f aca="false">IF(MATCH(B12,$B:$B,0)=ROW(B12),SUM(E12:E14),"")</f>
        <v>#N/A</v>
      </c>
    </row>
    <row r="13" customFormat="false" ht="15" hidden="false" customHeight="false" outlineLevel="0" collapsed="false">
      <c r="B13" s="36" t="s">
        <v>57</v>
      </c>
      <c r="C13" s="36" t="n">
        <v>0</v>
      </c>
      <c r="D13" s="36" t="s">
        <v>52</v>
      </c>
      <c r="E13" s="36" t="e">
        <f aca="false">SUMPRODUCT((INDEX(Rohdaten!$A$2:$GG$9999,,MATCH(B13,Rohdaten!$1:$1,))&amp;""=C13&amp;"")*(Rohdaten!$A$2:$A$9999&lt;&gt;""))</f>
        <v>#N/A</v>
      </c>
      <c r="F13" s="36" t="str">
        <f aca="false">IF(MATCH(B13,$B:$B,0)=ROW(B13),SUM(E13:E15),"")</f>
        <v/>
      </c>
    </row>
    <row r="14" customFormat="false" ht="15" hidden="false" customHeight="false" outlineLevel="0" collapsed="false">
      <c r="B14" s="36" t="s">
        <v>57</v>
      </c>
      <c r="C14" s="36" t="n">
        <v>1</v>
      </c>
      <c r="D14" s="36" t="s">
        <v>53</v>
      </c>
      <c r="E14" s="36" t="e">
        <f aca="false">SUMPRODUCT((INDEX(Rohdaten!$A$2:$GG$9999,,MATCH(B14,Rohdaten!$1:$1,))&amp;""=C14&amp;"")*(Rohdaten!$A$2:$A$9999&lt;&gt;""))</f>
        <v>#N/A</v>
      </c>
      <c r="F14" s="36" t="str">
        <f aca="false">IF(MATCH(B14,$B:$B,0)=ROW(B14),SUM(E14:E16),"")</f>
        <v/>
      </c>
    </row>
    <row r="15" customFormat="false" ht="15" hidden="false" customHeight="false" outlineLevel="0" collapsed="false">
      <c r="A15" s="41" t="s">
        <v>58</v>
      </c>
      <c r="B15" s="36" t="s">
        <v>59</v>
      </c>
      <c r="C15" s="36"/>
      <c r="D15" s="36" t="s">
        <v>30</v>
      </c>
      <c r="E15" s="36" t="e">
        <f aca="false">SUMPRODUCT((INDEX(Rohdaten!$A$2:$GG$9999,,MATCH(B15,Rohdaten!$1:$1,))&amp;""=C15&amp;"")*(Rohdaten!$A$2:$A$9999&lt;&gt;""))</f>
        <v>#N/A</v>
      </c>
      <c r="F15" s="36" t="e">
        <f aca="false">IF(MATCH(B15,$B:$B,0)=ROW(B15),SUM(E15:E17),"")</f>
        <v>#N/A</v>
      </c>
    </row>
    <row r="16" customFormat="false" ht="15" hidden="false" customHeight="false" outlineLevel="0" collapsed="false">
      <c r="B16" s="36" t="s">
        <v>59</v>
      </c>
      <c r="C16" s="36" t="n">
        <v>0</v>
      </c>
      <c r="D16" s="36" t="s">
        <v>52</v>
      </c>
      <c r="E16" s="36" t="e">
        <f aca="false">SUMPRODUCT((INDEX(Rohdaten!$A$2:$GG$9999,,MATCH(B16,Rohdaten!$1:$1,))&amp;""=C16&amp;"")*(Rohdaten!$A$2:$A$9999&lt;&gt;""))</f>
        <v>#N/A</v>
      </c>
      <c r="F16" s="36" t="str">
        <f aca="false">IF(MATCH(B16,$B:$B,0)=ROW(B16),SUM(E16:E18),"")</f>
        <v/>
      </c>
    </row>
    <row r="17" customFormat="false" ht="15" hidden="false" customHeight="false" outlineLevel="0" collapsed="false">
      <c r="B17" s="36" t="s">
        <v>59</v>
      </c>
      <c r="C17" s="36" t="n">
        <v>1</v>
      </c>
      <c r="D17" s="36" t="s">
        <v>53</v>
      </c>
      <c r="E17" s="36" t="e">
        <f aca="false">SUMPRODUCT((INDEX(Rohdaten!$A$2:$GG$9999,,MATCH(B17,Rohdaten!$1:$1,))&amp;""=C17&amp;"")*(Rohdaten!$A$2:$A$9999&lt;&gt;""))</f>
        <v>#N/A</v>
      </c>
      <c r="F17" s="36" t="str">
        <f aca="false">IF(MATCH(B17,$B:$B,0)=ROW(B17),SUM(E17:E19),"")</f>
        <v/>
      </c>
    </row>
    <row r="18" customFormat="false" ht="15" hidden="false" customHeight="false" outlineLevel="0" collapsed="false">
      <c r="A18" s="41" t="s">
        <v>60</v>
      </c>
      <c r="B18" s="36" t="s">
        <v>61</v>
      </c>
      <c r="C18" s="36"/>
      <c r="D18" s="36" t="s">
        <v>30</v>
      </c>
      <c r="E18" s="36" t="e">
        <f aca="false">SUMPRODUCT((INDEX(Rohdaten!$A$2:$GG$9999,,MATCH(B18,Rohdaten!$1:$1,))&amp;""=C18&amp;"")*(Rohdaten!$A$2:$A$9999&lt;&gt;""))</f>
        <v>#N/A</v>
      </c>
      <c r="F18" s="36" t="e">
        <f aca="false">IF(MATCH(B18,$B:$B,0)=ROW(B18),SUM(E18:E20),"")</f>
        <v>#N/A</v>
      </c>
    </row>
    <row r="19" customFormat="false" ht="15" hidden="false" customHeight="false" outlineLevel="0" collapsed="false">
      <c r="B19" s="36" t="s">
        <v>61</v>
      </c>
      <c r="C19" s="36" t="n">
        <v>0</v>
      </c>
      <c r="D19" s="36" t="s">
        <v>52</v>
      </c>
      <c r="E19" s="36" t="e">
        <f aca="false">SUMPRODUCT((INDEX(Rohdaten!$A$2:$GG$9999,,MATCH(B19,Rohdaten!$1:$1,))&amp;""=C19&amp;"")*(Rohdaten!$A$2:$A$9999&lt;&gt;""))</f>
        <v>#N/A</v>
      </c>
      <c r="F19" s="36" t="str">
        <f aca="false">IF(MATCH(B19,$B:$B,0)=ROW(B19),SUM(E19:E21),"")</f>
        <v/>
      </c>
    </row>
    <row r="20" customFormat="false" ht="15" hidden="false" customHeight="false" outlineLevel="0" collapsed="false">
      <c r="B20" s="36" t="s">
        <v>61</v>
      </c>
      <c r="C20" s="36" t="n">
        <v>1</v>
      </c>
      <c r="D20" s="36" t="s">
        <v>53</v>
      </c>
      <c r="E20" s="36" t="e">
        <f aca="false">SUMPRODUCT((INDEX(Rohdaten!$A$2:$GG$9999,,MATCH(B20,Rohdaten!$1:$1,))&amp;""=C20&amp;"")*(Rohdaten!$A$2:$A$9999&lt;&gt;""))</f>
        <v>#N/A</v>
      </c>
      <c r="F20" s="36" t="str">
        <f aca="false">IF(MATCH(B20,$B:$B,0)=ROW(B20),SUM(E20:E22),"")</f>
        <v/>
      </c>
    </row>
    <row r="21" customFormat="false" ht="15" hidden="false" customHeight="false" outlineLevel="0" collapsed="false">
      <c r="A21" s="41" t="s">
        <v>23</v>
      </c>
      <c r="B21" s="36" t="s">
        <v>62</v>
      </c>
      <c r="C21" s="36"/>
      <c r="D21" s="36" t="s">
        <v>30</v>
      </c>
      <c r="E21" s="36" t="e">
        <f aca="false">SUMPRODUCT((INDEX(Rohdaten!$A$2:$GG$9999,,MATCH(B21,Rohdaten!$1:$1,))&amp;""=C21&amp;"")*(Rohdaten!$A$2:$A$9999&lt;&gt;""))</f>
        <v>#N/A</v>
      </c>
      <c r="F21" s="36" t="e">
        <f aca="false">IF(MATCH(B21,$B:$B,0)=ROW(B21),SUM(E21:E31),"")</f>
        <v>#N/A</v>
      </c>
    </row>
    <row r="22" customFormat="false" ht="15" hidden="false" customHeight="false" outlineLevel="0" collapsed="false">
      <c r="B22" s="36" t="s">
        <v>62</v>
      </c>
      <c r="C22" s="36" t="n">
        <v>0</v>
      </c>
      <c r="D22" s="47" t="s">
        <v>63</v>
      </c>
      <c r="E22" s="36" t="e">
        <f aca="false">SUMPRODUCT((INDEX(Rohdaten!$A$2:$GG$9999,,MATCH(B22,Rohdaten!$1:$1,))&amp;""=C22&amp;"")*(Rohdaten!$A$2:$A$9999&lt;&gt;""))</f>
        <v>#N/A</v>
      </c>
      <c r="F22" s="36" t="str">
        <f aca="false">IF(MATCH(B22,$B:$B,0)=ROW(B22),SUM(E22:E32),"")</f>
        <v/>
      </c>
    </row>
    <row r="23" customFormat="false" ht="15" hidden="false" customHeight="false" outlineLevel="0" collapsed="false">
      <c r="B23" s="36" t="s">
        <v>62</v>
      </c>
      <c r="C23" s="36" t="n">
        <v>1</v>
      </c>
      <c r="D23" s="47" t="s">
        <v>64</v>
      </c>
      <c r="E23" s="36" t="e">
        <f aca="false">SUMPRODUCT((INDEX(Rohdaten!$A$2:$GG$9999,,MATCH(B23,Rohdaten!$1:$1,))&amp;""=C23&amp;"")*(Rohdaten!$A$2:$A$9999&lt;&gt;""))</f>
        <v>#N/A</v>
      </c>
      <c r="F23" s="36" t="str">
        <f aca="false">IF(MATCH(B23,$B:$B,0)=ROW(B23),SUM(E23:E34),"")</f>
        <v/>
      </c>
    </row>
    <row r="24" customFormat="false" ht="15" hidden="false" customHeight="false" outlineLevel="0" collapsed="false">
      <c r="B24" s="36" t="s">
        <v>62</v>
      </c>
      <c r="C24" s="36" t="n">
        <v>2</v>
      </c>
      <c r="D24" s="47" t="s">
        <v>65</v>
      </c>
      <c r="E24" s="36" t="e">
        <f aca="false">SUMPRODUCT((INDEX(Rohdaten!$A$2:$GG$9999,,MATCH(B24,Rohdaten!$1:$1,))&amp;""=C24&amp;"")*(Rohdaten!$A$2:$A$9999&lt;&gt;""))</f>
        <v>#N/A</v>
      </c>
      <c r="F24" s="36" t="str">
        <f aca="false">IF(MATCH(B24,$B:$B,0)=ROW(B24),SUM(E24:E35),"")</f>
        <v/>
      </c>
    </row>
    <row r="25" customFormat="false" ht="15" hidden="false" customHeight="false" outlineLevel="0" collapsed="false">
      <c r="B25" s="36" t="s">
        <v>62</v>
      </c>
      <c r="C25" s="36" t="n">
        <v>3</v>
      </c>
      <c r="D25" s="47" t="s">
        <v>66</v>
      </c>
      <c r="E25" s="36" t="e">
        <f aca="false">SUMPRODUCT((INDEX(Rohdaten!$A$2:$GG$9999,,MATCH(B25,Rohdaten!$1:$1,))&amp;""=C25&amp;"")*(Rohdaten!$A$2:$A$9999&lt;&gt;""))</f>
        <v>#N/A</v>
      </c>
      <c r="F25" s="36" t="str">
        <f aca="false">IF(MATCH(B25,$B:$B,0)=ROW(B25),SUM(E25:E36),"")</f>
        <v/>
      </c>
    </row>
    <row r="26" customFormat="false" ht="15" hidden="false" customHeight="false" outlineLevel="0" collapsed="false">
      <c r="B26" s="36" t="s">
        <v>62</v>
      </c>
      <c r="C26" s="36" t="n">
        <v>4</v>
      </c>
      <c r="D26" s="47" t="s">
        <v>67</v>
      </c>
      <c r="E26" s="36" t="e">
        <f aca="false">SUMPRODUCT((INDEX(Rohdaten!$A$2:$GG$9999,,MATCH(B26,Rohdaten!$1:$1,))&amp;""=C26&amp;"")*(Rohdaten!$A$2:$A$9999&lt;&gt;""))</f>
        <v>#N/A</v>
      </c>
      <c r="F26" s="36" t="str">
        <f aca="false">IF(MATCH(B26,$B:$B,0)=ROW(B26),SUM(E26:E37),"")</f>
        <v/>
      </c>
    </row>
    <row r="27" customFormat="false" ht="15" hidden="false" customHeight="false" outlineLevel="0" collapsed="false">
      <c r="B27" s="36" t="s">
        <v>62</v>
      </c>
      <c r="C27" s="36" t="n">
        <v>5</v>
      </c>
      <c r="D27" s="47" t="s">
        <v>68</v>
      </c>
      <c r="E27" s="36" t="e">
        <f aca="false">SUMPRODUCT((INDEX(Rohdaten!$A$2:$GG$9999,,MATCH(B27,Rohdaten!$1:$1,))&amp;""=C27&amp;"")*(Rohdaten!$A$2:$A$9999&lt;&gt;""))</f>
        <v>#N/A</v>
      </c>
      <c r="F27" s="36" t="str">
        <f aca="false">IF(MATCH(B27,$B:$B,0)=ROW(B27),SUM(E27:E37),"")</f>
        <v/>
      </c>
    </row>
    <row r="28" customFormat="false" ht="15" hidden="false" customHeight="false" outlineLevel="0" collapsed="false">
      <c r="B28" s="36" t="s">
        <v>62</v>
      </c>
      <c r="C28" s="36" t="n">
        <v>6</v>
      </c>
      <c r="D28" s="47" t="s">
        <v>69</v>
      </c>
      <c r="E28" s="36" t="e">
        <f aca="false">SUMPRODUCT((INDEX(Rohdaten!$A$2:$GG$9999,,MATCH(B28,Rohdaten!$1:$1,))&amp;""=C28&amp;"")*(Rohdaten!$A$2:$A$9999&lt;&gt;""))</f>
        <v>#N/A</v>
      </c>
      <c r="F28" s="36" t="str">
        <f aca="false">IF(MATCH(B28,$B:$B,0)=ROW(B28),SUM(E28:E37),"")</f>
        <v/>
      </c>
    </row>
    <row r="29" customFormat="false" ht="15" hidden="false" customHeight="false" outlineLevel="0" collapsed="false">
      <c r="B29" s="36" t="s">
        <v>62</v>
      </c>
      <c r="C29" s="36" t="n">
        <v>7</v>
      </c>
      <c r="D29" s="47" t="s">
        <v>70</v>
      </c>
      <c r="E29" s="36" t="e">
        <f aca="false">SUMPRODUCT((INDEX(Rohdaten!$A$2:$GG$9999,,MATCH(B29,Rohdaten!$1:$1,))&amp;""=C29&amp;"")*(Rohdaten!$A$2:$A$9999&lt;&gt;""))</f>
        <v>#N/A</v>
      </c>
      <c r="F29" s="36" t="str">
        <f aca="false">IF(MATCH(B29,$B:$B,0)=ROW(B29),SUM(E29:E37),"")</f>
        <v/>
      </c>
    </row>
    <row r="30" customFormat="false" ht="15" hidden="false" customHeight="false" outlineLevel="0" collapsed="false">
      <c r="B30" s="36" t="s">
        <v>62</v>
      </c>
      <c r="C30" s="36" t="n">
        <v>8</v>
      </c>
      <c r="D30" s="47" t="s">
        <v>71</v>
      </c>
      <c r="E30" s="36" t="e">
        <f aca="false">SUMPRODUCT((INDEX(Rohdaten!$A$2:$GG$9999,,MATCH(B30,Rohdaten!$1:$1,))&amp;""=C30&amp;"")*(Rohdaten!$A$2:$A$9999&lt;&gt;""))</f>
        <v>#N/A</v>
      </c>
      <c r="F30" s="36"/>
    </row>
    <row r="31" customFormat="false" ht="15" hidden="false" customHeight="false" outlineLevel="0" collapsed="false">
      <c r="B31" s="36" t="s">
        <v>62</v>
      </c>
      <c r="C31" s="36" t="n">
        <v>9</v>
      </c>
      <c r="D31" s="47" t="s">
        <v>72</v>
      </c>
      <c r="E31" s="36" t="e">
        <f aca="false">SUMPRODUCT((INDEX(Rohdaten!$A$2:$GG$9999,,MATCH(B31,Rohdaten!$1:$1,))&amp;""=C31&amp;"")*(Rohdaten!$A$2:$A$9999&lt;&gt;""))</f>
        <v>#N/A</v>
      </c>
      <c r="F31" s="36" t="str">
        <f aca="false">IF(MATCH(B31,$B:$B,0)=ROW(B31),SUM(E31:E37),"")</f>
        <v/>
      </c>
    </row>
    <row r="32" customFormat="false" ht="15" hidden="false" customHeight="false" outlineLevel="0" collapsed="false">
      <c r="A32" s="41" t="s">
        <v>73</v>
      </c>
      <c r="B32" s="36" t="s">
        <v>74</v>
      </c>
      <c r="C32" s="36"/>
      <c r="D32" s="36" t="s">
        <v>30</v>
      </c>
      <c r="E32" s="36" t="e">
        <f aca="false">SUMPRODUCT((INDEX(Rohdaten!$A$2:$GG$9999,,MATCH(B32,Rohdaten!$1:$1,))&amp;""=C32&amp;"")*(Rohdaten!$A$2:$A$9999&lt;&gt;""))</f>
        <v>#N/A</v>
      </c>
      <c r="F32" s="36" t="e">
        <f aca="false">IF(MATCH(B32,$B:$B,0)=ROW(B32),SUM(E32:E37),"")</f>
        <v>#N/A</v>
      </c>
    </row>
    <row r="33" customFormat="false" ht="15" hidden="false" customHeight="false" outlineLevel="0" collapsed="false">
      <c r="B33" s="36" t="s">
        <v>74</v>
      </c>
      <c r="C33" s="36" t="n">
        <v>0</v>
      </c>
      <c r="D33" s="36" t="s">
        <v>75</v>
      </c>
      <c r="E33" s="36" t="e">
        <f aca="false">SUMPRODUCT((INDEX(Rohdaten!$A$2:$GG$9999,,MATCH(B33,Rohdaten!$1:$1,))&amp;""=C33&amp;"")*(Rohdaten!$A$2:$A$9999&lt;&gt;""))</f>
        <v>#N/A</v>
      </c>
      <c r="F33" s="36" t="str">
        <f aca="false">IF(MATCH(B33,$B:$B,0)=ROW(B33),SUM(E33:E37),"")</f>
        <v/>
      </c>
    </row>
    <row r="34" customFormat="false" ht="15" hidden="false" customHeight="false" outlineLevel="0" collapsed="false">
      <c r="B34" s="36" t="s">
        <v>74</v>
      </c>
      <c r="C34" s="36" t="n">
        <v>1</v>
      </c>
      <c r="D34" s="36" t="s">
        <v>76</v>
      </c>
      <c r="E34" s="36" t="e">
        <f aca="false">SUMPRODUCT((INDEX(Rohdaten!$A$2:$GG$9999,,MATCH(B34,Rohdaten!$1:$1,))&amp;""=C34&amp;"")*(Rohdaten!$A$2:$A$9999&lt;&gt;""))</f>
        <v>#N/A</v>
      </c>
      <c r="F34" s="36" t="str">
        <f aca="false">IF(MATCH(B34,$B:$B,0)=ROW(B34),SUM(E34:E37),"")</f>
        <v/>
      </c>
    </row>
    <row r="35" customFormat="false" ht="15" hidden="false" customHeight="false" outlineLevel="0" collapsed="false">
      <c r="B35" s="36" t="s">
        <v>74</v>
      </c>
      <c r="C35" s="36" t="n">
        <v>2</v>
      </c>
      <c r="D35" s="36" t="s">
        <v>77</v>
      </c>
      <c r="E35" s="36" t="e">
        <f aca="false">SUMPRODUCT((INDEX(Rohdaten!$A$2:$GG$9999,,MATCH(B35,Rohdaten!$1:$1,))&amp;""=C35&amp;"")*(Rohdaten!$A$2:$A$9999&lt;&gt;""))</f>
        <v>#N/A</v>
      </c>
      <c r="F35" s="36" t="str">
        <f aca="false">IF(MATCH(B35,$B:$B,0)=ROW(B35),SUM(E35:E37),"")</f>
        <v/>
      </c>
    </row>
    <row r="36" customFormat="false" ht="15" hidden="false" customHeight="false" outlineLevel="0" collapsed="false">
      <c r="B36" s="36" t="s">
        <v>74</v>
      </c>
      <c r="C36" s="36" t="n">
        <v>3</v>
      </c>
      <c r="D36" s="36" t="s">
        <v>78</v>
      </c>
      <c r="E36" s="36" t="e">
        <f aca="false">SUMPRODUCT((INDEX(Rohdaten!$A$2:$GG$9999,,MATCH(B36,Rohdaten!$1:$1,))&amp;""=C36&amp;"")*(Rohdaten!$A$2:$A$9999&lt;&gt;""))</f>
        <v>#N/A</v>
      </c>
      <c r="F36" s="36" t="str">
        <f aca="false">IF(MATCH(B36,$B:$B,0)=ROW(B36),SUM(E36:E37),"")</f>
        <v/>
      </c>
    </row>
    <row r="37" customFormat="false" ht="15" hidden="false" customHeight="false" outlineLevel="0" collapsed="false">
      <c r="B37" s="36" t="s">
        <v>74</v>
      </c>
      <c r="C37" s="36" t="n">
        <v>4</v>
      </c>
      <c r="D37" s="36" t="s">
        <v>79</v>
      </c>
      <c r="E37" s="36" t="e">
        <f aca="false">SUMPRODUCT((INDEX(Rohdaten!$A$2:$GG$9999,,MATCH(B37,Rohdaten!$1:$1,))&amp;""=C37&amp;"")*(Rohdaten!$A$2:$A$9999&lt;&gt;""))</f>
        <v>#N/A</v>
      </c>
      <c r="F37" s="36" t="str">
        <f aca="false">IF(MATCH(B37,$B:$B,0)=ROW(B37),SUM(E37:E37),"")</f>
        <v/>
      </c>
    </row>
    <row r="38" customFormat="false" ht="15" hidden="false" customHeight="false" outlineLevel="0" collapsed="false">
      <c r="A38" s="41" t="s">
        <v>80</v>
      </c>
      <c r="B38" s="48" t="s">
        <v>81</v>
      </c>
      <c r="C38" s="49"/>
      <c r="D38" s="50" t="s">
        <v>82</v>
      </c>
      <c r="E38" s="36" t="e">
        <f aca="false">SUMPRODUCT((INDEX(Rohdaten!$A$2:$GG$9999,,MATCH(B38,Rohdaten!$1:$1,))&amp;""=C38&amp;"")*(Rohdaten!$A$2:$A$9999&lt;&gt;""))</f>
        <v>#N/A</v>
      </c>
      <c r="F38" s="36" t="e">
        <f aca="false">IF(MATCH(B38,$B:$B,0)=ROW(B38),SUM(E38:E42),"")</f>
        <v>#N/A</v>
      </c>
    </row>
    <row r="39" customFormat="false" ht="15" hidden="false" customHeight="false" outlineLevel="0" collapsed="false">
      <c r="B39" s="36" t="s">
        <v>81</v>
      </c>
      <c r="C39" s="51" t="n">
        <v>0</v>
      </c>
      <c r="D39" s="47" t="s">
        <v>52</v>
      </c>
      <c r="E39" s="36" t="e">
        <f aca="false">SUMPRODUCT((INDEX(Rohdaten!$A$2:$GG$9999,,MATCH(B39,Rohdaten!$1:$1,))&amp;""=C39&amp;"")*(Rohdaten!$A$2:$A$9999&lt;&gt;""))</f>
        <v>#N/A</v>
      </c>
      <c r="F39" s="36" t="str">
        <f aca="false">IF(MATCH(B39,$B:$B,0)=ROW(B39),SUM(E39:E41),"")</f>
        <v/>
      </c>
    </row>
    <row r="40" customFormat="false" ht="15" hidden="false" customHeight="false" outlineLevel="0" collapsed="false">
      <c r="B40" s="36" t="s">
        <v>81</v>
      </c>
      <c r="C40" s="51" t="n">
        <v>1</v>
      </c>
      <c r="D40" s="47" t="s">
        <v>83</v>
      </c>
      <c r="E40" s="36" t="e">
        <f aca="false">SUMPRODUCT((INDEX(Rohdaten!$A$2:$GG$9999,,MATCH(B40,Rohdaten!$1:$1,))&amp;""=C40&amp;"")*(Rohdaten!$A$2:$A$9999&lt;&gt;""))</f>
        <v>#N/A</v>
      </c>
      <c r="F40" s="36" t="str">
        <f aca="false">IF(MATCH(B40,$B:$B,0)=ROW(B40),SUM(E40:E42),"")</f>
        <v/>
      </c>
    </row>
    <row r="41" customFormat="false" ht="15" hidden="false" customHeight="false" outlineLevel="0" collapsed="false">
      <c r="B41" s="36" t="s">
        <v>81</v>
      </c>
      <c r="C41" s="51" t="n">
        <v>2</v>
      </c>
      <c r="D41" s="47" t="s">
        <v>84</v>
      </c>
      <c r="E41" s="36" t="e">
        <f aca="false">SUMPRODUCT((INDEX(Rohdaten!$A$2:$GG$9999,,MATCH(B41,Rohdaten!$1:$1,))&amp;""=C41&amp;"")*(Rohdaten!$A$2:$A$9999&lt;&gt;""))</f>
        <v>#N/A</v>
      </c>
      <c r="F41" s="36" t="str">
        <f aca="false">IF(MATCH(B41,$B:$B,0)=ROW(B41),SUM(E41:E43),"")</f>
        <v/>
      </c>
    </row>
    <row r="42" customFormat="false" ht="15" hidden="false" customHeight="false" outlineLevel="0" collapsed="false">
      <c r="B42" s="36" t="s">
        <v>81</v>
      </c>
      <c r="C42" s="51" t="n">
        <v>3</v>
      </c>
      <c r="D42" s="47" t="s">
        <v>85</v>
      </c>
      <c r="E42" s="36" t="e">
        <f aca="false">SUMPRODUCT((INDEX(Rohdaten!$A$2:$GG$9999,,MATCH(B42,Rohdaten!$1:$1,))&amp;""=C42&amp;"")*(Rohdaten!$A$2:$A$9999&lt;&gt;""))</f>
        <v>#N/A</v>
      </c>
      <c r="F42" s="36" t="str">
        <f aca="false">IF(MATCH(B42,$B:$B,0)=ROW(B42),SUM(E42:E44),"")</f>
        <v/>
      </c>
    </row>
    <row r="43" customFormat="false" ht="15" hidden="false" customHeight="false" outlineLevel="0" collapsed="false">
      <c r="A43" s="41" t="s">
        <v>86</v>
      </c>
      <c r="B43" s="48" t="s">
        <v>87</v>
      </c>
      <c r="C43" s="49"/>
      <c r="D43" s="50" t="s">
        <v>82</v>
      </c>
      <c r="E43" s="36" t="e">
        <f aca="false">SUMPRODUCT((INDEX(Rohdaten!$A$2:$GG$9999,,MATCH(B43,Rohdaten!$1:$1,))&amp;""=C43&amp;"")*(Rohdaten!$A$2:$A$9999&lt;&gt;""))</f>
        <v>#N/A</v>
      </c>
      <c r="F43" s="36" t="e">
        <f aca="false">IF(MATCH(B43,$B:$B,0)=ROW(B43),SUM(E43:E45),"")</f>
        <v>#N/A</v>
      </c>
    </row>
    <row r="44" customFormat="false" ht="15" hidden="false" customHeight="false" outlineLevel="0" collapsed="false">
      <c r="B44" s="36" t="s">
        <v>87</v>
      </c>
      <c r="C44" s="51" t="n">
        <v>0</v>
      </c>
      <c r="D44" s="47" t="s">
        <v>52</v>
      </c>
      <c r="E44" s="36" t="e">
        <f aca="false">SUMPRODUCT((INDEX(Rohdaten!$A$2:$GG$9999,,MATCH(B44,Rohdaten!$1:$1,))&amp;""=C44&amp;"")*(Rohdaten!$A$2:$A$9999&lt;&gt;""))</f>
        <v>#N/A</v>
      </c>
      <c r="F44" s="36" t="str">
        <f aca="false">IF(MATCH(B44,$B:$B,0)=ROW(B44),SUM(E44:E46),"")</f>
        <v/>
      </c>
    </row>
    <row r="45" customFormat="false" ht="15" hidden="false" customHeight="false" outlineLevel="0" collapsed="false">
      <c r="B45" s="36" t="s">
        <v>87</v>
      </c>
      <c r="C45" s="51" t="n">
        <v>1</v>
      </c>
      <c r="D45" s="47" t="s">
        <v>53</v>
      </c>
      <c r="E45" s="36" t="e">
        <f aca="false">SUMPRODUCT((INDEX(Rohdaten!$A$2:$GG$9999,,MATCH(B45,Rohdaten!$1:$1,))&amp;""=C45&amp;"")*(Rohdaten!$A$2:$A$9999&lt;&gt;""))</f>
        <v>#N/A</v>
      </c>
      <c r="F45" s="36" t="str">
        <f aca="false">IF(MATCH(B45,$B:$B,0)=ROW(B45),SUM(E45:E47),"")</f>
        <v/>
      </c>
    </row>
    <row r="46" customFormat="false" ht="15" hidden="false" customHeight="false" outlineLevel="0" collapsed="false">
      <c r="A46" s="41" t="s">
        <v>88</v>
      </c>
      <c r="B46" s="48" t="s">
        <v>89</v>
      </c>
      <c r="C46" s="49"/>
      <c r="D46" s="50" t="s">
        <v>82</v>
      </c>
      <c r="E46" s="36" t="e">
        <f aca="false">SUMPRODUCT((INDEX(Rohdaten!$A$2:$GG$9999,,MATCH(B46,Rohdaten!$1:$1,))&amp;""=C46&amp;"")*(Rohdaten!$A$2:$A$9999&lt;&gt;""))</f>
        <v>#N/A</v>
      </c>
      <c r="F46" s="36" t="e">
        <f aca="false">IF(MATCH(B46,$B:$B,0)=ROW(B46),SUM(E46:E48),"")</f>
        <v>#N/A</v>
      </c>
    </row>
    <row r="47" customFormat="false" ht="15" hidden="false" customHeight="false" outlineLevel="0" collapsed="false">
      <c r="B47" s="36" t="s">
        <v>89</v>
      </c>
      <c r="C47" s="51" t="n">
        <v>0</v>
      </c>
      <c r="D47" s="47" t="s">
        <v>52</v>
      </c>
      <c r="E47" s="36" t="e">
        <f aca="false">SUMPRODUCT((INDEX(Rohdaten!$A$2:$GG$9999,,MATCH(B47,Rohdaten!$1:$1,))&amp;""=C47&amp;"")*(Rohdaten!$A$2:$A$9999&lt;&gt;""))</f>
        <v>#N/A</v>
      </c>
      <c r="F47" s="36" t="str">
        <f aca="false">IF(MATCH(B47,$B:$B,0)=ROW(B47),SUM(E47:E49),"")</f>
        <v/>
      </c>
    </row>
    <row r="48" customFormat="false" ht="15" hidden="false" customHeight="false" outlineLevel="0" collapsed="false">
      <c r="B48" s="36" t="s">
        <v>89</v>
      </c>
      <c r="C48" s="51" t="n">
        <v>1</v>
      </c>
      <c r="D48" s="47" t="s">
        <v>53</v>
      </c>
      <c r="E48" s="36" t="e">
        <f aca="false">SUMPRODUCT((INDEX(Rohdaten!$A$2:$GG$9999,,MATCH(B48,Rohdaten!$1:$1,))&amp;""=C48&amp;"")*(Rohdaten!$A$2:$A$9999&lt;&gt;""))</f>
        <v>#N/A</v>
      </c>
      <c r="F48" s="36" t="str">
        <f aca="false">IF(MATCH(B48,$B:$B,0)=ROW(B48),SUM(E48:E50),"")</f>
        <v/>
      </c>
    </row>
    <row r="49" customFormat="false" ht="15" hidden="false" customHeight="false" outlineLevel="0" collapsed="false">
      <c r="A49" s="41" t="s">
        <v>90</v>
      </c>
      <c r="B49" s="48" t="s">
        <v>91</v>
      </c>
      <c r="C49" s="49"/>
      <c r="D49" s="50" t="s">
        <v>82</v>
      </c>
      <c r="E49" s="36" t="e">
        <f aca="false">SUMPRODUCT((INDEX(Rohdaten!$A$2:$GG$9999,,MATCH(B49,Rohdaten!$1:$1,))&amp;""=C49&amp;"")*(Rohdaten!$A$2:$A$9999&lt;&gt;""))</f>
        <v>#N/A</v>
      </c>
      <c r="F49" s="36" t="e">
        <f aca="false">IF(MATCH(B49,$B:$B,0)=ROW(B49),SUM(E49:E51),"")</f>
        <v>#N/A</v>
      </c>
    </row>
    <row r="50" customFormat="false" ht="15" hidden="false" customHeight="false" outlineLevel="0" collapsed="false">
      <c r="B50" s="36" t="s">
        <v>91</v>
      </c>
      <c r="C50" s="51" t="n">
        <v>0</v>
      </c>
      <c r="D50" s="47" t="s">
        <v>52</v>
      </c>
      <c r="E50" s="36" t="e">
        <f aca="false">SUMPRODUCT((INDEX(Rohdaten!$A$2:$GG$9999,,MATCH(B50,Rohdaten!$1:$1,))&amp;""=C50&amp;"")*(Rohdaten!$A$2:$A$9999&lt;&gt;""))</f>
        <v>#N/A</v>
      </c>
      <c r="F50" s="36" t="str">
        <f aca="false">IF(MATCH(B50,$B:$B,0)=ROW(B50),SUM(E50:E51),"")</f>
        <v/>
      </c>
    </row>
    <row r="51" customFormat="false" ht="15" hidden="false" customHeight="false" outlineLevel="0" collapsed="false">
      <c r="B51" s="36" t="s">
        <v>91</v>
      </c>
      <c r="C51" s="51" t="n">
        <v>1</v>
      </c>
      <c r="D51" s="47" t="s">
        <v>53</v>
      </c>
      <c r="E51" s="36" t="e">
        <f aca="false">SUMPRODUCT((INDEX(Rohdaten!$A$2:$GG$9999,,MATCH(B51,Rohdaten!$1:$1,))&amp;""=C51&amp;"")*(Rohdaten!$A$2:$A$9999&lt;&gt;""))</f>
        <v>#N/A</v>
      </c>
      <c r="F51" s="36" t="str">
        <f aca="false">IF(MATCH(B51,$B:$B,0)=ROW(B51),SUM(E51:E52),"")</f>
        <v/>
      </c>
    </row>
    <row r="52" customFormat="false" ht="15" hidden="false" customHeight="false" outlineLevel="0" collapsed="false">
      <c r="A52" s="41" t="s">
        <v>92</v>
      </c>
      <c r="B52" s="48" t="s">
        <v>93</v>
      </c>
      <c r="C52" s="49"/>
      <c r="D52" s="50" t="s">
        <v>82</v>
      </c>
      <c r="E52" s="36" t="e">
        <f aca="false">SUMPRODUCT((INDEX(Rohdaten!$A$2:$GG$9999,,MATCH(B52,Rohdaten!$1:$1,))&amp;""=C52&amp;"")*(Rohdaten!$A$2:$A$9999&lt;&gt;""))</f>
        <v>#N/A</v>
      </c>
      <c r="F52" s="36" t="e">
        <f aca="false">IF(MATCH(B52,$B:$B,0)=ROW(B52),SUM(E52:E54),"")</f>
        <v>#N/A</v>
      </c>
    </row>
    <row r="53" customFormat="false" ht="15" hidden="false" customHeight="false" outlineLevel="0" collapsed="false">
      <c r="B53" s="36" t="s">
        <v>93</v>
      </c>
      <c r="C53" s="51" t="n">
        <v>0</v>
      </c>
      <c r="D53" s="47" t="s">
        <v>52</v>
      </c>
      <c r="E53" s="36" t="e">
        <f aca="false">SUMPRODUCT((INDEX(Rohdaten!$A$2:$GG$9999,,MATCH(B53,Rohdaten!$1:$1,))&amp;""=C53&amp;"")*(Rohdaten!$A$2:$A$9999&lt;&gt;""))</f>
        <v>#N/A</v>
      </c>
      <c r="F53" s="36" t="str">
        <f aca="false">IF(MATCH(B53,$B:$B,0)=ROW(B53),SUM(E53:E55),"")</f>
        <v/>
      </c>
    </row>
    <row r="54" customFormat="false" ht="15" hidden="false" customHeight="false" outlineLevel="0" collapsed="false">
      <c r="B54" s="36" t="s">
        <v>93</v>
      </c>
      <c r="C54" s="51" t="n">
        <v>1</v>
      </c>
      <c r="D54" s="47" t="s">
        <v>53</v>
      </c>
      <c r="E54" s="36" t="e">
        <f aca="false">SUMPRODUCT((INDEX(Rohdaten!$A$2:$GG$9999,,MATCH(B54,Rohdaten!$1:$1,))&amp;""=C54&amp;"")*(Rohdaten!$A$2:$A$9999&lt;&gt;""))</f>
        <v>#N/A</v>
      </c>
      <c r="F54" s="36" t="str">
        <f aca="false">IF(MATCH(B54,$B:$B,0)=ROW(B54),SUM(E54:E56),"")</f>
        <v/>
      </c>
    </row>
    <row r="55" customFormat="false" ht="15" hidden="false" customHeight="false" outlineLevel="0" collapsed="false">
      <c r="A55" s="41" t="s">
        <v>94</v>
      </c>
      <c r="B55" s="48" t="s">
        <v>95</v>
      </c>
      <c r="C55" s="49"/>
      <c r="D55" s="50" t="s">
        <v>82</v>
      </c>
      <c r="E55" s="36" t="e">
        <f aca="false">SUMPRODUCT((INDEX(Rohdaten!$A$2:$GG$9999,,MATCH(B55,Rohdaten!$1:$1,))&amp;""=C55&amp;"")*(Rohdaten!$A$2:$A$9999&lt;&gt;""))</f>
        <v>#N/A</v>
      </c>
      <c r="F55" s="36" t="e">
        <f aca="false">IF(MATCH(B55,$B:$B,0)=ROW(B55),SUM(E55:E57),"")</f>
        <v>#N/A</v>
      </c>
    </row>
    <row r="56" customFormat="false" ht="15" hidden="false" customHeight="false" outlineLevel="0" collapsed="false">
      <c r="B56" s="36" t="s">
        <v>95</v>
      </c>
      <c r="C56" s="51" t="n">
        <v>0</v>
      </c>
      <c r="D56" s="47" t="s">
        <v>52</v>
      </c>
      <c r="E56" s="36" t="e">
        <f aca="false">SUMPRODUCT((INDEX(Rohdaten!$A$2:$GG$9999,,MATCH(B56,Rohdaten!$1:$1,))&amp;""=C56&amp;"")*(Rohdaten!$A$2:$A$9999&lt;&gt;""))</f>
        <v>#N/A</v>
      </c>
      <c r="F56" s="36" t="str">
        <f aca="false">IF(MATCH(B56,$B:$B,0)=ROW(B56),SUM(E56:E58),"")</f>
        <v/>
      </c>
    </row>
    <row r="57" customFormat="false" ht="15" hidden="false" customHeight="false" outlineLevel="0" collapsed="false">
      <c r="B57" s="36" t="s">
        <v>95</v>
      </c>
      <c r="C57" s="51" t="n">
        <v>1</v>
      </c>
      <c r="D57" s="47" t="s">
        <v>53</v>
      </c>
      <c r="E57" s="36" t="e">
        <f aca="false">SUMPRODUCT((INDEX(Rohdaten!$A$2:$GG$9999,,MATCH(B57,Rohdaten!$1:$1,))&amp;""=C57&amp;"")*(Rohdaten!$A$2:$A$9999&lt;&gt;""))</f>
        <v>#N/A</v>
      </c>
      <c r="F57" s="36" t="str">
        <f aca="false">IF(MATCH(B57,$B:$B,0)=ROW(B57),SUM(E57:E59),"")</f>
        <v/>
      </c>
    </row>
    <row r="58" customFormat="false" ht="15" hidden="false" customHeight="false" outlineLevel="0" collapsed="false">
      <c r="A58" s="41" t="s">
        <v>96</v>
      </c>
      <c r="B58" s="48" t="s">
        <v>97</v>
      </c>
      <c r="C58" s="49"/>
      <c r="D58" s="50" t="s">
        <v>82</v>
      </c>
      <c r="E58" s="36" t="e">
        <f aca="false">SUMPRODUCT((INDEX(Rohdaten!$A$2:$GG$9999,,MATCH(B58,Rohdaten!$1:$1,))&amp;""=C58&amp;"")*(Rohdaten!$A$2:$A$9999&lt;&gt;""))</f>
        <v>#N/A</v>
      </c>
      <c r="F58" s="36" t="e">
        <f aca="false">IF(MATCH(B58,$B:$B,0)=ROW(B58),SUM(E58:E60),"")</f>
        <v>#N/A</v>
      </c>
    </row>
    <row r="59" customFormat="false" ht="15" hidden="false" customHeight="false" outlineLevel="0" collapsed="false">
      <c r="B59" s="36" t="s">
        <v>97</v>
      </c>
      <c r="C59" s="51" t="n">
        <v>0</v>
      </c>
      <c r="D59" s="47" t="s">
        <v>52</v>
      </c>
      <c r="E59" s="36" t="e">
        <f aca="false">SUMPRODUCT((INDEX(Rohdaten!$A$2:$GG$9999,,MATCH(B59,Rohdaten!$1:$1,))&amp;""=C59&amp;"")*(Rohdaten!$A$2:$A$9999&lt;&gt;""))</f>
        <v>#N/A</v>
      </c>
      <c r="F59" s="36" t="str">
        <f aca="false">IF(MATCH(B59,$B:$B,0)=ROW(B59),SUM(E59:E61),"")</f>
        <v/>
      </c>
    </row>
    <row r="60" customFormat="false" ht="15" hidden="false" customHeight="false" outlineLevel="0" collapsed="false">
      <c r="B60" s="36" t="s">
        <v>97</v>
      </c>
      <c r="C60" s="51" t="n">
        <v>1</v>
      </c>
      <c r="D60" s="47" t="s">
        <v>53</v>
      </c>
      <c r="E60" s="36" t="e">
        <f aca="false">SUMPRODUCT((INDEX(Rohdaten!$A$2:$GG$9999,,MATCH(B60,Rohdaten!$1:$1,))&amp;""=C60&amp;"")*(Rohdaten!$A$2:$A$9999&lt;&gt;""))</f>
        <v>#N/A</v>
      </c>
      <c r="F60" s="36" t="str">
        <f aca="false">IF(MATCH(B60,$B:$B,0)=ROW(B60),SUM(E60:E62),"")</f>
        <v/>
      </c>
    </row>
    <row r="61" customFormat="false" ht="15" hidden="false" customHeight="false" outlineLevel="0" collapsed="false">
      <c r="A61" s="41" t="s">
        <v>98</v>
      </c>
      <c r="B61" s="48" t="s">
        <v>99</v>
      </c>
      <c r="C61" s="49"/>
      <c r="D61" s="50" t="s">
        <v>82</v>
      </c>
      <c r="E61" s="36" t="e">
        <f aca="false">SUMPRODUCT((INDEX(Rohdaten!$A$2:$GG$9999,,MATCH(B61,Rohdaten!$1:$1,))&amp;""=C61&amp;"")*(Rohdaten!$A$2:$A$9999&lt;&gt;""))</f>
        <v>#N/A</v>
      </c>
      <c r="F61" s="36" t="e">
        <f aca="false">IF(MATCH(B61,$B:$B,0)=ROW(B61),SUM(E61:E63),"")</f>
        <v>#N/A</v>
      </c>
    </row>
    <row r="62" customFormat="false" ht="15" hidden="false" customHeight="false" outlineLevel="0" collapsed="false">
      <c r="B62" s="36" t="s">
        <v>99</v>
      </c>
      <c r="C62" s="51" t="n">
        <v>0</v>
      </c>
      <c r="D62" s="47" t="s">
        <v>52</v>
      </c>
      <c r="E62" s="36" t="e">
        <f aca="false">SUMPRODUCT((INDEX(Rohdaten!$A$2:$GG$9999,,MATCH(B62,Rohdaten!$1:$1,))&amp;""=C62&amp;"")*(Rohdaten!$A$2:$A$9999&lt;&gt;""))</f>
        <v>#N/A</v>
      </c>
      <c r="F62" s="36" t="str">
        <f aca="false">IF(MATCH(B62,$B:$B,0)=ROW(B62),SUM(E62:E64),"")</f>
        <v/>
      </c>
    </row>
    <row r="63" customFormat="false" ht="15" hidden="false" customHeight="false" outlineLevel="0" collapsed="false">
      <c r="B63" s="36" t="s">
        <v>99</v>
      </c>
      <c r="C63" s="51" t="n">
        <v>1</v>
      </c>
      <c r="D63" s="47" t="s">
        <v>53</v>
      </c>
      <c r="E63" s="36" t="e">
        <f aca="false">SUMPRODUCT((INDEX(Rohdaten!$A$2:$GG$9999,,MATCH(B63,Rohdaten!$1:$1,))&amp;""=C63&amp;"")*(Rohdaten!$A$2:$A$9999&lt;&gt;""))</f>
        <v>#N/A</v>
      </c>
      <c r="F63" s="36" t="str">
        <f aca="false">IF(MATCH(B63,$B:$B,0)=ROW(B63),SUM(E63:E65),"")</f>
        <v/>
      </c>
    </row>
    <row r="64" customFormat="false" ht="15" hidden="false" customHeight="false" outlineLevel="0" collapsed="false">
      <c r="A64" s="41" t="s">
        <v>100</v>
      </c>
      <c r="B64" s="48" t="s">
        <v>101</v>
      </c>
      <c r="C64" s="49"/>
      <c r="D64" s="50" t="s">
        <v>82</v>
      </c>
      <c r="E64" s="36" t="e">
        <f aca="false">SUMPRODUCT((INDEX(Rohdaten!$A$2:$GG$9999,,MATCH(B64,Rohdaten!$1:$1,))&amp;""=C64&amp;"")*(Rohdaten!$A$2:$A$9999&lt;&gt;""))</f>
        <v>#N/A</v>
      </c>
      <c r="F64" s="36" t="e">
        <f aca="false">IF(MATCH(B64,$B:$B,0)=ROW(B64),SUM(E64:E66),"")</f>
        <v>#N/A</v>
      </c>
    </row>
    <row r="65" customFormat="false" ht="15" hidden="false" customHeight="false" outlineLevel="0" collapsed="false">
      <c r="B65" s="36" t="s">
        <v>101</v>
      </c>
      <c r="C65" s="51" t="n">
        <v>0</v>
      </c>
      <c r="D65" s="47" t="s">
        <v>52</v>
      </c>
      <c r="E65" s="36" t="e">
        <f aca="false">SUMPRODUCT((INDEX(Rohdaten!$A$2:$GG$9999,,MATCH(B65,Rohdaten!$1:$1,))&amp;""=C65&amp;"")*(Rohdaten!$A$2:$A$9999&lt;&gt;""))</f>
        <v>#N/A</v>
      </c>
      <c r="F65" s="36" t="str">
        <f aca="false">IF(MATCH(B65,$B:$B,0)=ROW(B65),SUM(E65:E67),"")</f>
        <v/>
      </c>
    </row>
    <row r="66" customFormat="false" ht="15" hidden="false" customHeight="false" outlineLevel="0" collapsed="false">
      <c r="B66" s="36" t="s">
        <v>101</v>
      </c>
      <c r="C66" s="51" t="n">
        <v>1</v>
      </c>
      <c r="D66" s="47" t="s">
        <v>53</v>
      </c>
      <c r="E66" s="36" t="e">
        <f aca="false">SUMPRODUCT((INDEX(Rohdaten!$A$2:$GG$9999,,MATCH(B66,Rohdaten!$1:$1,))&amp;""=C66&amp;"")*(Rohdaten!$A$2:$A$9999&lt;&gt;""))</f>
        <v>#N/A</v>
      </c>
      <c r="F66" s="36" t="str">
        <f aca="false">IF(MATCH(B66,$B:$B,0)=ROW(B66),SUM(E66:E68),"")</f>
        <v/>
      </c>
    </row>
    <row r="67" customFormat="false" ht="15" hidden="false" customHeight="false" outlineLevel="0" collapsed="false">
      <c r="A67" s="41" t="s">
        <v>102</v>
      </c>
      <c r="B67" s="48" t="s">
        <v>103</v>
      </c>
      <c r="C67" s="49"/>
      <c r="D67" s="50" t="s">
        <v>82</v>
      </c>
      <c r="E67" s="36" t="e">
        <f aca="false">SUMPRODUCT((INDEX(Rohdaten!$A$2:$GG$9999,,MATCH(B67,Rohdaten!$1:$1,))&amp;""=C67&amp;"")*(Rohdaten!$A$2:$A$9999&lt;&gt;""))</f>
        <v>#N/A</v>
      </c>
      <c r="F67" s="36" t="e">
        <f aca="false">IF(MATCH(B67,$B:$B,0)=ROW(B67),SUM(E67:E70),"")</f>
        <v>#N/A</v>
      </c>
    </row>
    <row r="68" customFormat="false" ht="15" hidden="false" customHeight="false" outlineLevel="0" collapsed="false">
      <c r="B68" s="36" t="s">
        <v>103</v>
      </c>
      <c r="C68" s="51" t="n">
        <v>0</v>
      </c>
      <c r="D68" s="47" t="s">
        <v>52</v>
      </c>
      <c r="E68" s="36" t="e">
        <f aca="false">SUMPRODUCT((INDEX(Rohdaten!$A$2:$GG$9999,,MATCH(B68,Rohdaten!$1:$1,))&amp;""=C68&amp;"")*(Rohdaten!$A$2:$A$9999&lt;&gt;""))</f>
        <v>#N/A</v>
      </c>
      <c r="F68" s="36" t="str">
        <f aca="false">IF(MATCH(B68,$B:$B,0)=ROW(B68),SUM(E68:E70),"")</f>
        <v/>
      </c>
    </row>
    <row r="69" customFormat="false" ht="15" hidden="false" customHeight="false" outlineLevel="0" collapsed="false">
      <c r="B69" s="36" t="s">
        <v>103</v>
      </c>
      <c r="C69" s="51" t="n">
        <v>1</v>
      </c>
      <c r="D69" s="47" t="s">
        <v>53</v>
      </c>
      <c r="E69" s="36" t="e">
        <f aca="false">SUMPRODUCT((INDEX(Rohdaten!$A$2:$GG$9999,,MATCH(B69,Rohdaten!$1:$1,))&amp;""=C69&amp;"")*(Rohdaten!$A$2:$A$9999&lt;&gt;""))</f>
        <v>#N/A</v>
      </c>
      <c r="F69" s="36" t="str">
        <f aca="false">IF(MATCH(B69,$B:$B,0)=ROW(B69),SUM(E69:E71),"")</f>
        <v/>
      </c>
    </row>
    <row r="70" customFormat="false" ht="15" hidden="false" customHeight="false" outlineLevel="0" collapsed="false">
      <c r="B70" s="36" t="s">
        <v>103</v>
      </c>
      <c r="C70" s="51" t="n">
        <v>2</v>
      </c>
      <c r="D70" s="47" t="s">
        <v>104</v>
      </c>
      <c r="E70" s="36" t="e">
        <f aca="false">SUMPRODUCT((INDEX(Rohdaten!$A$2:$GG$9999,,MATCH(B70,Rohdaten!$1:$1,))&amp;""=C70&amp;"")*(Rohdaten!$A$2:$A$9999&lt;&gt;""))</f>
        <v>#N/A</v>
      </c>
      <c r="F70" s="36" t="str">
        <f aca="false">IF(MATCH(B70,$B:$B,0)=ROW(B70),SUM(E70:E72),"")</f>
        <v/>
      </c>
    </row>
    <row r="71" customFormat="false" ht="15" hidden="false" customHeight="false" outlineLevel="0" collapsed="false">
      <c r="A71" s="41" t="s">
        <v>105</v>
      </c>
      <c r="B71" s="48" t="s">
        <v>106</v>
      </c>
      <c r="C71" s="49"/>
      <c r="D71" s="50" t="s">
        <v>82</v>
      </c>
      <c r="E71" s="36" t="e">
        <f aca="false">SUMPRODUCT((INDEX(Rohdaten!$A$2:$GG$9999,,MATCH(B71,Rohdaten!$1:$1,))&amp;""=C71&amp;"")*(Rohdaten!$A$2:$A$9999&lt;&gt;""))</f>
        <v>#N/A</v>
      </c>
      <c r="F71" s="36" t="e">
        <f aca="false">IF(MATCH(B71,$B:$B,0)=ROW(B71),SUM(E71:E73),"")</f>
        <v>#N/A</v>
      </c>
    </row>
    <row r="72" customFormat="false" ht="15" hidden="false" customHeight="false" outlineLevel="0" collapsed="false">
      <c r="B72" s="36" t="s">
        <v>106</v>
      </c>
      <c r="C72" s="51" t="n">
        <v>0</v>
      </c>
      <c r="D72" s="47" t="s">
        <v>52</v>
      </c>
      <c r="E72" s="36" t="e">
        <f aca="false">SUMPRODUCT((INDEX(Rohdaten!$A$2:$GG$9999,,MATCH(B72,Rohdaten!$1:$1,))&amp;""=C72&amp;"")*(Rohdaten!$A$2:$A$9999&lt;&gt;""))</f>
        <v>#N/A</v>
      </c>
      <c r="F72" s="36" t="str">
        <f aca="false">IF(MATCH(B72,$B:$B,0)=ROW(B72),SUM(E72:E74),"")</f>
        <v/>
      </c>
    </row>
    <row r="73" customFormat="false" ht="15" hidden="false" customHeight="false" outlineLevel="0" collapsed="false">
      <c r="B73" s="36" t="s">
        <v>106</v>
      </c>
      <c r="C73" s="51" t="n">
        <v>1</v>
      </c>
      <c r="D73" s="47" t="s">
        <v>53</v>
      </c>
      <c r="E73" s="36" t="e">
        <f aca="false">SUMPRODUCT((INDEX(Rohdaten!$A$2:$GG$9999,,MATCH(B73,Rohdaten!$1:$1,))&amp;""=C73&amp;"")*(Rohdaten!$A$2:$A$9999&lt;&gt;""))</f>
        <v>#N/A</v>
      </c>
      <c r="F73" s="36" t="str">
        <f aca="false">IF(MATCH(B73,$B:$B,0)=ROW(B73),SUM(E73:E75),"")</f>
        <v/>
      </c>
    </row>
    <row r="74" customFormat="false" ht="15" hidden="false" customHeight="false" outlineLevel="0" collapsed="false">
      <c r="A74" s="41" t="s">
        <v>107</v>
      </c>
      <c r="B74" s="48" t="s">
        <v>108</v>
      </c>
      <c r="C74" s="49"/>
      <c r="D74" s="50" t="s">
        <v>82</v>
      </c>
      <c r="E74" s="36" t="e">
        <f aca="false">SUMPRODUCT((INDEX(Rohdaten!$A$2:$GG$9999,,MATCH(B74,Rohdaten!$1:$1,))&amp;""=C74&amp;"")*(Rohdaten!$A$2:$A$9999&lt;&gt;""))</f>
        <v>#N/A</v>
      </c>
      <c r="F74" s="36" t="e">
        <f aca="false">IF(MATCH(B74,$B:$B,0)=ROW(B74),SUM(E74:E76),"")</f>
        <v>#N/A</v>
      </c>
    </row>
    <row r="75" customFormat="false" ht="15" hidden="false" customHeight="false" outlineLevel="0" collapsed="false">
      <c r="B75" s="36" t="s">
        <v>108</v>
      </c>
      <c r="C75" s="51" t="n">
        <v>0</v>
      </c>
      <c r="D75" s="47" t="s">
        <v>52</v>
      </c>
      <c r="E75" s="36" t="e">
        <f aca="false">SUMPRODUCT((INDEX(Rohdaten!$A$2:$GG$9999,,MATCH(B75,Rohdaten!$1:$1,))&amp;""=C75&amp;"")*(Rohdaten!$A$2:$A$9999&lt;&gt;""))</f>
        <v>#N/A</v>
      </c>
      <c r="F75" s="36" t="str">
        <f aca="false">IF(MATCH(B75,$B:$B,0)=ROW(B75),SUM(E75:E83),"")</f>
        <v/>
      </c>
    </row>
    <row r="76" customFormat="false" ht="15" hidden="false" customHeight="false" outlineLevel="0" collapsed="false">
      <c r="B76" s="36" t="s">
        <v>108</v>
      </c>
      <c r="C76" s="51" t="n">
        <v>1</v>
      </c>
      <c r="D76" s="47" t="s">
        <v>53</v>
      </c>
      <c r="E76" s="36" t="e">
        <f aca="false">SUMPRODUCT((INDEX(Rohdaten!$A$2:$GG$9999,,MATCH(B76,Rohdaten!$1:$1,))&amp;""=C76&amp;"")*(Rohdaten!$A$2:$A$9999&lt;&gt;""))</f>
        <v>#N/A</v>
      </c>
      <c r="F76" s="36" t="str">
        <f aca="false">IF(MATCH(B76,$B:$B,0)=ROW(B76),SUM(E76:E84),"")</f>
        <v/>
      </c>
    </row>
    <row r="77" customFormat="false" ht="15" hidden="false" customHeight="false" outlineLevel="0" collapsed="false">
      <c r="A77" s="41" t="s">
        <v>18</v>
      </c>
      <c r="B77" s="0" t="s">
        <v>109</v>
      </c>
      <c r="C77" s="41" t="n">
        <v>20</v>
      </c>
      <c r="D77" s="52" t="s">
        <v>110</v>
      </c>
      <c r="E77" s="36" t="e">
        <f aca="false">SUMPRODUCT((INDEX(Rohdaten!$A$2:$GG$9999,,MATCH(B77,Rohdaten!$1:$1,))&amp;""&lt;C77&amp;"")*(Rohdaten!$A$2:$A$9999&lt;&gt;""))</f>
        <v>#N/A</v>
      </c>
      <c r="F77" s="36" t="e">
        <f aca="false">IF(MATCH(B77,$B:$B,0)=ROW(B77),SUM(E77:E80),"")</f>
        <v>#N/A</v>
      </c>
    </row>
    <row r="78" customFormat="false" ht="15" hidden="false" customHeight="false" outlineLevel="0" collapsed="false">
      <c r="B78" s="0" t="s">
        <v>109</v>
      </c>
      <c r="C78" s="41" t="n">
        <v>30</v>
      </c>
      <c r="D78" s="52" t="s">
        <v>111</v>
      </c>
      <c r="E78" s="36" t="e">
        <f aca="false">SUMPRODUCT((INDEX(Rohdaten!$A$2:$GG$9999,,MATCH(B78,Rohdaten!$1:$1,))&amp;""&lt;C78&amp;"")*(Rohdaten!$A$2:$A$9999&lt;&gt;""))-E77</f>
        <v>#N/A</v>
      </c>
      <c r="F78" s="36"/>
    </row>
    <row r="79" customFormat="false" ht="15" hidden="false" customHeight="false" outlineLevel="0" collapsed="false">
      <c r="B79" s="0" t="s">
        <v>109</v>
      </c>
      <c r="C79" s="41" t="n">
        <v>40</v>
      </c>
      <c r="D79" s="52" t="s">
        <v>112</v>
      </c>
      <c r="E79" s="36" t="e">
        <f aca="false">SUMPRODUCT((INDEX(Rohdaten!$A$2:$GG$9999,,MATCH(B79,Rohdaten!$1:$1,))&amp;""&lt;C79&amp;"")*(Rohdaten!$A$2:$A$9999&lt;&gt;""))-E78-E77</f>
        <v>#N/A</v>
      </c>
      <c r="F79" s="36"/>
    </row>
    <row r="80" customFormat="false" ht="15" hidden="false" customHeight="false" outlineLevel="0" collapsed="false">
      <c r="B80" s="0" t="s">
        <v>109</v>
      </c>
      <c r="C80" s="41" t="n">
        <v>40</v>
      </c>
      <c r="D80" s="52" t="s">
        <v>113</v>
      </c>
      <c r="E80" s="36" t="e">
        <f aca="false">SUMPRODUCT((INDEX(Rohdaten!$A$2:$GG$9999,,MATCH(B80,Rohdaten!$1:$1,))&amp;""&gt;=C80&amp;"")*(Rohdaten!$A$2:$A$9999&lt;&gt;""))</f>
        <v>#N/A</v>
      </c>
      <c r="F80" s="36"/>
    </row>
    <row r="81" customFormat="false" ht="15" hidden="false" customHeight="false" outlineLevel="0" collapsed="false">
      <c r="C81" s="41"/>
      <c r="D81" s="52"/>
      <c r="E81" s="36"/>
      <c r="F81" s="36"/>
    </row>
    <row r="82" customFormat="false" ht="15" hidden="false" customHeight="false" outlineLevel="0" collapsed="false">
      <c r="A82" s="45" t="s">
        <v>114</v>
      </c>
      <c r="B82" s="45" t="s">
        <v>115</v>
      </c>
      <c r="C82" s="44"/>
      <c r="D82" s="53"/>
      <c r="E82" s="45"/>
      <c r="F82" s="45"/>
    </row>
    <row r="83" customFormat="false" ht="15" hidden="false" customHeight="false" outlineLevel="0" collapsed="false">
      <c r="A83" s="41" t="s">
        <v>116</v>
      </c>
      <c r="B83" s="36" t="s">
        <v>117</v>
      </c>
      <c r="C83" s="49"/>
      <c r="D83" s="50" t="s">
        <v>82</v>
      </c>
      <c r="E83" s="36" t="e">
        <f aca="false">SUMPRODUCT((INDEX(Rohdaten!$A$2:$GG$9999,,MATCH(B83,Rohdaten!$1:$1,))&amp;""=C83&amp;"")*(INDEX(Rohdaten!$A$2:$GG$9999,,MATCH("end_date",Rohdaten!$1:$1,))&lt;&gt;""))</f>
        <v>#N/A</v>
      </c>
      <c r="F83" s="36" t="e">
        <f aca="false">IF(MATCH(B83,$B:$B,0)=ROW(B83),SUM(E83:E85),"")</f>
        <v>#N/A</v>
      </c>
    </row>
    <row r="84" customFormat="false" ht="15" hidden="false" customHeight="false" outlineLevel="0" collapsed="false">
      <c r="B84" s="36" t="s">
        <v>117</v>
      </c>
      <c r="C84" s="51" t="n">
        <v>0</v>
      </c>
      <c r="D84" s="47" t="s">
        <v>52</v>
      </c>
      <c r="E84" s="36" t="e">
        <f aca="false">SUMPRODUCT((INDEX(Rohdaten!$A$2:$GG$9999,,MATCH(B84,Rohdaten!$1:$1,))&amp;""=C84&amp;"")*(INDEX(Rohdaten!$A$2:$GG$9999,,MATCH("end_date",Rohdaten!$1:$1,))&lt;&gt;""))</f>
        <v>#N/A</v>
      </c>
      <c r="F84" s="36" t="str">
        <f aca="false">IF(MATCH(B84,$B:$B,0)=ROW(B84),SUM(E84:E86),"")</f>
        <v/>
      </c>
    </row>
    <row r="85" customFormat="false" ht="15" hidden="false" customHeight="false" outlineLevel="0" collapsed="false">
      <c r="B85" s="36" t="s">
        <v>117</v>
      </c>
      <c r="C85" s="51" t="n">
        <v>1</v>
      </c>
      <c r="D85" s="47" t="s">
        <v>53</v>
      </c>
      <c r="E85" s="36" t="e">
        <f aca="false">SUMPRODUCT((INDEX(Rohdaten!$A$2:$GG$9999,,MATCH(B85,Rohdaten!$1:$1,))&amp;""=C85&amp;"")*(INDEX(Rohdaten!$A$2:$GG$9999,,MATCH("end_date",Rohdaten!$1:$1,))&lt;&gt;""))</f>
        <v>#N/A</v>
      </c>
      <c r="F85" s="36" t="str">
        <f aca="false">IF(MATCH(B85,$B:$B,0)=ROW(B85),SUM(E85:E87),"")</f>
        <v/>
      </c>
    </row>
    <row r="86" customFormat="false" ht="15" hidden="false" customHeight="false" outlineLevel="0" collapsed="false">
      <c r="A86" s="41" t="s">
        <v>118</v>
      </c>
      <c r="B86" s="48" t="s">
        <v>119</v>
      </c>
      <c r="C86" s="49"/>
      <c r="D86" s="50" t="s">
        <v>82</v>
      </c>
      <c r="E86" s="36" t="e">
        <f aca="false">SUMPRODUCT((INDEX(Rohdaten!$A$2:$GG$9999,,MATCH(B86,Rohdaten!$1:$1,))&amp;""=C86&amp;"")*(INDEX(Rohdaten!$A$2:$GG$9999,,MATCH("end_date",Rohdaten!$1:$1,))&lt;&gt;""))</f>
        <v>#N/A</v>
      </c>
      <c r="F86" s="36" t="e">
        <f aca="false">IF(MATCH(B86,$B:$B,0)=ROW(B86),SUM(E86:E88),"")</f>
        <v>#N/A</v>
      </c>
    </row>
    <row r="87" customFormat="false" ht="15" hidden="false" customHeight="false" outlineLevel="0" collapsed="false">
      <c r="B87" s="36" t="s">
        <v>119</v>
      </c>
      <c r="C87" s="51" t="n">
        <v>0</v>
      </c>
      <c r="D87" s="47" t="s">
        <v>52</v>
      </c>
      <c r="E87" s="36" t="e">
        <f aca="false">SUMPRODUCT((INDEX(Rohdaten!$A$2:$GG$9999,,MATCH(B87,Rohdaten!$1:$1,))&amp;""=C87&amp;"")*(INDEX(Rohdaten!$A$2:$GG$9999,,MATCH("end_date",Rohdaten!$1:$1,))&lt;&gt;""))</f>
        <v>#N/A</v>
      </c>
      <c r="F87" s="36" t="str">
        <f aca="false">IF(MATCH(B87,$B:$B,0)=ROW(B87),SUM(E87:E88),"")</f>
        <v/>
      </c>
    </row>
    <row r="88" customFormat="false" ht="15" hidden="false" customHeight="false" outlineLevel="0" collapsed="false">
      <c r="B88" s="36" t="s">
        <v>119</v>
      </c>
      <c r="C88" s="51" t="n">
        <v>1</v>
      </c>
      <c r="D88" s="47" t="s">
        <v>53</v>
      </c>
      <c r="E88" s="36" t="e">
        <f aca="false">SUMPRODUCT((INDEX(Rohdaten!$A$2:$GG$9999,,MATCH(B88,Rohdaten!$1:$1,))&amp;""=C88&amp;"")*(INDEX(Rohdaten!$A$2:$GG$9999,,MATCH("end_date",Rohdaten!$1:$1,))&lt;&gt;""))</f>
        <v>#N/A</v>
      </c>
      <c r="F88" s="36" t="str">
        <f aca="false">IF(MATCH(B88,$B:$B,0)=ROW(B88),SUM(E88:E88),"")</f>
        <v/>
      </c>
    </row>
    <row r="89" customFormat="false" ht="15" hidden="false" customHeight="false" outlineLevel="0" collapsed="false">
      <c r="A89" s="41" t="s">
        <v>120</v>
      </c>
      <c r="B89" s="48" t="s">
        <v>121</v>
      </c>
      <c r="C89" s="49"/>
      <c r="D89" s="50" t="s">
        <v>82</v>
      </c>
      <c r="E89" s="36" t="e">
        <f aca="false">SUMPRODUCT((INDEX(Rohdaten!$A$2:$GG$9999,,MATCH(B89,Rohdaten!$1:$1,))&amp;""=C89&amp;"")*(INDEX(Rohdaten!$A$2:$GG$9999,,MATCH("end_date",Rohdaten!$1:$1,))&lt;&gt;""))</f>
        <v>#N/A</v>
      </c>
      <c r="F89" s="36" t="e">
        <f aca="false">IF(MATCH(B89,$B:$B,0)=ROW(B89),SUM(E89:E91),"")</f>
        <v>#N/A</v>
      </c>
    </row>
    <row r="90" customFormat="false" ht="15" hidden="false" customHeight="false" outlineLevel="0" collapsed="false">
      <c r="B90" s="36" t="s">
        <v>121</v>
      </c>
      <c r="C90" s="51" t="n">
        <v>0</v>
      </c>
      <c r="D90" s="47" t="s">
        <v>52</v>
      </c>
      <c r="E90" s="36" t="e">
        <f aca="false">SUMPRODUCT((INDEX(Rohdaten!$A$2:$GG$9999,,MATCH(B90,Rohdaten!$1:$1,))&amp;""=C90&amp;"")*(INDEX(Rohdaten!$A$2:$GG$9999,,MATCH("end_date",Rohdaten!$1:$1,))&lt;&gt;""))</f>
        <v>#N/A</v>
      </c>
      <c r="F90" s="36" t="str">
        <f aca="false">IF(MATCH(B90,$B:$B,0)=ROW(B90),SUM(E90:E92),"")</f>
        <v/>
      </c>
    </row>
    <row r="91" customFormat="false" ht="15" hidden="false" customHeight="false" outlineLevel="0" collapsed="false">
      <c r="B91" s="36" t="s">
        <v>121</v>
      </c>
      <c r="C91" s="51" t="n">
        <v>1</v>
      </c>
      <c r="D91" s="47" t="s">
        <v>53</v>
      </c>
      <c r="E91" s="36" t="e">
        <f aca="false">SUMPRODUCT((INDEX(Rohdaten!$A$2:$GG$9999,,MATCH(B91,Rohdaten!$1:$1,))&amp;""=C91&amp;"")*(INDEX(Rohdaten!$A$2:$GG$9999,,MATCH("end_date",Rohdaten!$1:$1,))&lt;&gt;""))</f>
        <v>#N/A</v>
      </c>
      <c r="F91" s="36" t="str">
        <f aca="false">IF(MATCH(B91,$B:$B,0)=ROW(B91),SUM(E91:E93),"")</f>
        <v/>
      </c>
    </row>
    <row r="92" customFormat="false" ht="15" hidden="false" customHeight="false" outlineLevel="0" collapsed="false">
      <c r="A92" s="41" t="s">
        <v>122</v>
      </c>
      <c r="B92" s="48" t="s">
        <v>123</v>
      </c>
      <c r="C92" s="49"/>
      <c r="D92" s="50" t="s">
        <v>82</v>
      </c>
      <c r="E92" s="36" t="e">
        <f aca="false">SUMPRODUCT((INDEX(Rohdaten!$A$2:$GG$9999,,MATCH(B92,Rohdaten!$1:$1,))&amp;""=C92&amp;"")*(INDEX(Rohdaten!$A$2:$GG$9999,,MATCH("end_date",Rohdaten!$1:$1,))&lt;&gt;""))</f>
        <v>#N/A</v>
      </c>
      <c r="F92" s="36" t="e">
        <f aca="false">IF(MATCH(B92,$B:$B,0)=ROW(B92),SUM(E92:E94),"")</f>
        <v>#N/A</v>
      </c>
    </row>
    <row r="93" customFormat="false" ht="15" hidden="false" customHeight="false" outlineLevel="0" collapsed="false">
      <c r="B93" s="36" t="s">
        <v>123</v>
      </c>
      <c r="C93" s="51" t="n">
        <v>0</v>
      </c>
      <c r="D93" s="47" t="s">
        <v>52</v>
      </c>
      <c r="E93" s="36" t="e">
        <f aca="false">SUMPRODUCT((INDEX(Rohdaten!$A$2:$GG$9999,,MATCH(B93,Rohdaten!$1:$1,))&amp;""=C93&amp;"")*(INDEX(Rohdaten!$A$2:$GG$9999,,MATCH("end_date",Rohdaten!$1:$1,))&lt;&gt;""))</f>
        <v>#N/A</v>
      </c>
      <c r="F93" s="36" t="str">
        <f aca="false">IF(MATCH(B93,$B:$B,0)=ROW(B93),SUM(E93:E94),"")</f>
        <v/>
      </c>
    </row>
    <row r="94" customFormat="false" ht="15" hidden="false" customHeight="false" outlineLevel="0" collapsed="false">
      <c r="B94" s="36" t="s">
        <v>123</v>
      </c>
      <c r="C94" s="51" t="n">
        <v>1</v>
      </c>
      <c r="D94" s="47" t="s">
        <v>53</v>
      </c>
      <c r="E94" s="36" t="e">
        <f aca="false">SUMPRODUCT((INDEX(Rohdaten!$A$2:$GG$9999,,MATCH(B94,Rohdaten!$1:$1,))&amp;""=C94&amp;"")*(INDEX(Rohdaten!$A$2:$GG$9999,,MATCH("end_date",Rohdaten!$1:$1,))&lt;&gt;""))</f>
        <v>#N/A</v>
      </c>
      <c r="F94" s="36" t="str">
        <f aca="false">IF(MATCH(B94,$B:$B,0)=ROW(B94),SUM(E94:E94),"")</f>
        <v/>
      </c>
    </row>
    <row r="95" customFormat="false" ht="15" hidden="false" customHeight="false" outlineLevel="0" collapsed="false">
      <c r="A95" s="41" t="s">
        <v>124</v>
      </c>
      <c r="B95" s="48" t="s">
        <v>125</v>
      </c>
      <c r="C95" s="49"/>
      <c r="D95" s="50" t="s">
        <v>82</v>
      </c>
      <c r="E95" s="36" t="e">
        <f aca="false">SUMPRODUCT((INDEX(Rohdaten!$A$2:$GG$9999,,MATCH(B95,Rohdaten!$1:$1,))&amp;""=C95&amp;"")*(INDEX(Rohdaten!$A$2:$GG$9999,,MATCH("end_date",Rohdaten!$1:$1,))&lt;&gt;""))</f>
        <v>#N/A</v>
      </c>
      <c r="F95" s="36" t="e">
        <f aca="false">IF(MATCH(B95,$B:$B,0)=ROW(B95),SUM(E95:E97),"")</f>
        <v>#N/A</v>
      </c>
    </row>
    <row r="96" customFormat="false" ht="15" hidden="false" customHeight="false" outlineLevel="0" collapsed="false">
      <c r="B96" s="48" t="s">
        <v>125</v>
      </c>
      <c r="C96" s="51" t="n">
        <v>0</v>
      </c>
      <c r="D96" s="47" t="s">
        <v>52</v>
      </c>
      <c r="E96" s="36" t="e">
        <f aca="false">SUMPRODUCT((INDEX(Rohdaten!$A$2:$GG$9999,,MATCH(B96,Rohdaten!$1:$1,))&amp;""=C96&amp;"")*(INDEX(Rohdaten!$A$2:$GG$9999,,MATCH("end_date",Rohdaten!$1:$1,))&lt;&gt;""))</f>
        <v>#N/A</v>
      </c>
      <c r="F96" s="36" t="str">
        <f aca="false">IF(MATCH(B96,$B:$B,0)=ROW(B96),SUM(E96:E97),"")</f>
        <v/>
      </c>
    </row>
    <row r="97" customFormat="false" ht="15" hidden="false" customHeight="false" outlineLevel="0" collapsed="false">
      <c r="B97" s="48" t="s">
        <v>125</v>
      </c>
      <c r="C97" s="51" t="n">
        <v>1</v>
      </c>
      <c r="D97" s="47" t="s">
        <v>53</v>
      </c>
      <c r="E97" s="36" t="e">
        <f aca="false">SUMPRODUCT((INDEX(Rohdaten!$A$2:$GG$9999,,MATCH(B97,Rohdaten!$1:$1,))&amp;""=C97&amp;"")*(INDEX(Rohdaten!$A$2:$GG$9999,,MATCH("end_date",Rohdaten!$1:$1,))&lt;&gt;""))</f>
        <v>#N/A</v>
      </c>
      <c r="F97" s="36" t="str">
        <f aca="false">IF(MATCH(B97,$B:$B,0)=ROW(B97),SUM(E97:E97),"")</f>
        <v/>
      </c>
    </row>
    <row r="98" customFormat="false" ht="15" hidden="false" customHeight="false" outlineLevel="0" collapsed="false">
      <c r="A98" s="45" t="s">
        <v>126</v>
      </c>
      <c r="B98" s="45" t="s">
        <v>127</v>
      </c>
      <c r="C98" s="45"/>
      <c r="D98" s="45"/>
      <c r="E98" s="45"/>
      <c r="F98" s="45"/>
    </row>
    <row r="99" customFormat="false" ht="15" hidden="false" customHeight="false" outlineLevel="0" collapsed="false">
      <c r="B99" s="0" t="s">
        <v>128</v>
      </c>
      <c r="C99" s="0" t="n">
        <f aca="false">TRUE()</f>
        <v>1</v>
      </c>
      <c r="E99" s="36" t="e">
        <f aca="false">SUMPRODUCT((INDEX(Rohdaten!$A$2:$GG$9999,,MATCH(B99,Rohdaten!$1:$1,))&amp;""=C99&amp;"")*(Rohdaten!$A$2:$A$9999&lt;&gt;""))</f>
        <v>#N/A</v>
      </c>
      <c r="F99" s="36" t="e">
        <f aca="false">IF(MATCH(B99,$B:$B,0)=ROW(B99),SUM(E99:E100),"")</f>
        <v>#N/A</v>
      </c>
    </row>
    <row r="100" customFormat="false" ht="15" hidden="false" customHeight="false" outlineLevel="0" collapsed="false">
      <c r="B100" s="0" t="s">
        <v>128</v>
      </c>
      <c r="C100" s="0" t="n">
        <f aca="false">FALSE()</f>
        <v>0</v>
      </c>
      <c r="E100" s="36" t="e">
        <f aca="false">SUMPRODUCT((INDEX(Rohdaten!$A$2:$GG$9999,,MATCH(B100,Rohdaten!$1:$1,))&amp;""=C100&amp;"")*(Rohdaten!$A$2:$A$9999&lt;&gt;""))</f>
        <v>#N/A</v>
      </c>
      <c r="F100" s="36" t="str">
        <f aca="false">IF(MATCH(B100,$B:$B,0)=ROW(B100),SUM(E100:E101),"")</f>
        <v/>
      </c>
    </row>
    <row r="101" customFormat="false" ht="15" hidden="false" customHeight="false" outlineLevel="0" collapsed="false">
      <c r="B101" s="0" t="s">
        <v>129</v>
      </c>
      <c r="C101" s="0" t="n">
        <f aca="false">TRUE()</f>
        <v>1</v>
      </c>
      <c r="E101" s="36" t="e">
        <f aca="false">SUMPRODUCT((INDEX(Rohdaten!$A$2:$GG$9999,,MATCH(B101,Rohdaten!$1:$1,))&amp;""=C101&amp;"")*(Rohdaten!$A$2:$A$9999&lt;&gt;""))</f>
        <v>#N/A</v>
      </c>
      <c r="F101" s="36" t="e">
        <f aca="false">IF(MATCH(B101,$B:$B,0)=ROW(B101),SUM(E101:E102),"")</f>
        <v>#N/A</v>
      </c>
    </row>
    <row r="102" customFormat="false" ht="15" hidden="false" customHeight="false" outlineLevel="0" collapsed="false">
      <c r="B102" s="0" t="s">
        <v>129</v>
      </c>
      <c r="C102" s="0" t="n">
        <f aca="false">FALSE()</f>
        <v>0</v>
      </c>
      <c r="E102" s="36" t="e">
        <f aca="false">SUMPRODUCT((INDEX(Rohdaten!$A$2:$GG$9999,,MATCH(B102,Rohdaten!$1:$1,))&amp;""=C102&amp;"")*(Rohdaten!$A$2:$A$9999&lt;&gt;""))</f>
        <v>#N/A</v>
      </c>
      <c r="F102" s="36" t="str">
        <f aca="false">IF(MATCH(B102,$B:$B,0)=ROW(B102),SUM(E102:E103),"")</f>
        <v/>
      </c>
    </row>
    <row r="103" customFormat="false" ht="15" hidden="false" customHeight="false" outlineLevel="0" collapsed="false">
      <c r="B103" s="0" t="s">
        <v>130</v>
      </c>
      <c r="C103" s="0" t="n">
        <f aca="false">TRUE()</f>
        <v>1</v>
      </c>
      <c r="E103" s="36" t="e">
        <f aca="false">SUMPRODUCT((INDEX(Rohdaten!$A$2:$GG$9999,,MATCH(B103,Rohdaten!$1:$1,))&amp;""=C103&amp;"")*(Rohdaten!$A$2:$A$9999&lt;&gt;""))</f>
        <v>#N/A</v>
      </c>
      <c r="F103" s="36" t="e">
        <f aca="false">IF(MATCH(B103,$B:$B,0)=ROW(B103),SUM(E103:E104),"")</f>
        <v>#N/A</v>
      </c>
    </row>
    <row r="104" customFormat="false" ht="15" hidden="false" customHeight="false" outlineLevel="0" collapsed="false">
      <c r="B104" s="0" t="s">
        <v>130</v>
      </c>
      <c r="C104" s="0" t="n">
        <f aca="false">FALSE()</f>
        <v>0</v>
      </c>
      <c r="E104" s="36" t="e">
        <f aca="false">SUMPRODUCT((INDEX(Rohdaten!$A$2:$GG$9999,,MATCH(B104,Rohdaten!$1:$1,))&amp;""=C104&amp;"")*(Rohdaten!$A$2:$A$9999&lt;&gt;""))</f>
        <v>#N/A</v>
      </c>
      <c r="F104" s="36" t="str">
        <f aca="false">IF(MATCH(B104,$B:$B,0)=ROW(B104),SUM(E104:E105),"")</f>
        <v/>
      </c>
    </row>
    <row r="105" customFormat="false" ht="15" hidden="false" customHeight="false" outlineLevel="0" collapsed="false">
      <c r="B105" s="0" t="s">
        <v>131</v>
      </c>
      <c r="C105" s="0" t="n">
        <f aca="false">TRUE()</f>
        <v>1</v>
      </c>
      <c r="E105" s="36" t="e">
        <f aca="false">SUMPRODUCT((INDEX(Rohdaten!$A$2:$GG$9999,,MATCH(B105,Rohdaten!$1:$1,))&amp;""=C105&amp;"")*(Rohdaten!$A$2:$A$9999&lt;&gt;""))</f>
        <v>#N/A</v>
      </c>
      <c r="F105" s="36" t="e">
        <f aca="false">IF(MATCH(B105,$B:$B,0)=ROW(B105),SUM(E105:E106),"")</f>
        <v>#N/A</v>
      </c>
    </row>
    <row r="106" customFormat="false" ht="15" hidden="false" customHeight="false" outlineLevel="0" collapsed="false">
      <c r="B106" s="0" t="s">
        <v>131</v>
      </c>
      <c r="C106" s="0" t="n">
        <f aca="false">FALSE()</f>
        <v>0</v>
      </c>
      <c r="E106" s="36" t="e">
        <f aca="false">SUMPRODUCT((INDEX(Rohdaten!$A$2:$GG$9999,,MATCH(B106,Rohdaten!$1:$1,))&amp;""=C106&amp;"")*(Rohdaten!$A$2:$A$9999&lt;&gt;""))</f>
        <v>#N/A</v>
      </c>
      <c r="F106" s="36" t="str">
        <f aca="false">IF(MATCH(B106,$B:$B,0)=ROW(B106),SUM(E106:E107),"")</f>
        <v/>
      </c>
    </row>
    <row r="107" customFormat="false" ht="15" hidden="false" customHeight="false" outlineLevel="0" collapsed="false">
      <c r="B107" s="0" t="s">
        <v>132</v>
      </c>
      <c r="C107" s="0" t="n">
        <f aca="false">TRUE()</f>
        <v>1</v>
      </c>
      <c r="E107" s="36" t="e">
        <f aca="false">SUMPRODUCT((INDEX(Rohdaten!$A$2:$GG$9999,,MATCH(B107,Rohdaten!$1:$1,))&amp;""=C107&amp;"")*(Rohdaten!$A$2:$A$9999&lt;&gt;""))</f>
        <v>#N/A</v>
      </c>
      <c r="F107" s="36" t="e">
        <f aca="false">IF(MATCH(B107,$B:$B,0)=ROW(B107),SUM(E107:E108),"")</f>
        <v>#N/A</v>
      </c>
    </row>
    <row r="108" customFormat="false" ht="15" hidden="false" customHeight="false" outlineLevel="0" collapsed="false">
      <c r="B108" s="0" t="s">
        <v>132</v>
      </c>
      <c r="C108" s="0" t="n">
        <f aca="false">FALSE()</f>
        <v>0</v>
      </c>
      <c r="D108" s="54"/>
      <c r="E108" s="36" t="e">
        <f aca="false">SUMPRODUCT((INDEX(Rohdaten!$A$2:$GG$9999,,MATCH(B108,Rohdaten!$1:$1,))&amp;""=C108&amp;"")*(Rohdaten!$A$2:$A$9999&lt;&gt;""))</f>
        <v>#N/A</v>
      </c>
      <c r="F108" s="36" t="str">
        <f aca="false">IF(MATCH(B108,$B:$B,0)=ROW(B108),SUM(E108:E109),"")</f>
        <v/>
      </c>
    </row>
    <row r="109" customFormat="false" ht="15" hidden="false" customHeight="false" outlineLevel="0" collapsed="false">
      <c r="B109" s="0" t="s">
        <v>133</v>
      </c>
      <c r="C109" s="0" t="n">
        <f aca="false">TRUE()</f>
        <v>1</v>
      </c>
      <c r="E109" s="36" t="e">
        <f aca="false">SUMPRODUCT((INDEX(Rohdaten!$A$2:$GG$9999,,MATCH(B109,Rohdaten!$1:$1,))&amp;""=C109&amp;"")*(Rohdaten!$A$2:$A$9999&lt;&gt;""))</f>
        <v>#N/A</v>
      </c>
      <c r="F109" s="36" t="e">
        <f aca="false">IF(MATCH(B109,$B:$B,0)=ROW(B109),SUM(E109:E110),"")</f>
        <v>#N/A</v>
      </c>
    </row>
    <row r="110" customFormat="false" ht="15" hidden="false" customHeight="false" outlineLevel="0" collapsed="false">
      <c r="B110" s="0" t="s">
        <v>133</v>
      </c>
      <c r="C110" s="0" t="n">
        <f aca="false">FALSE()</f>
        <v>0</v>
      </c>
      <c r="E110" s="36" t="e">
        <f aca="false">SUMPRODUCT((INDEX(Rohdaten!$A$2:$GG$9999,,MATCH(B110,Rohdaten!$1:$1,))&amp;""=C110&amp;"")*(Rohdaten!$A$2:$A$9999&lt;&gt;""))</f>
        <v>#N/A</v>
      </c>
      <c r="F110" s="36" t="str">
        <f aca="false">IF(MATCH(B110,$B:$B,0)=ROW(B110),SUM(E110:E111),"")</f>
        <v/>
      </c>
    </row>
    <row r="111" customFormat="false" ht="15" hidden="false" customHeight="false" outlineLevel="0" collapsed="false">
      <c r="B111" s="0" t="s">
        <v>134</v>
      </c>
      <c r="C111" s="0" t="n">
        <f aca="false">TRUE()</f>
        <v>1</v>
      </c>
      <c r="E111" s="36" t="e">
        <f aca="false">SUMPRODUCT((INDEX(Rohdaten!$A$2:$GG$9999,,MATCH(B111,Rohdaten!$1:$1,))&amp;""=C111&amp;"")*(Rohdaten!$A$2:$A$9999&lt;&gt;""))</f>
        <v>#N/A</v>
      </c>
      <c r="F111" s="36" t="e">
        <f aca="false">IF(MATCH(B111,$B:$B,0)=ROW(B111),SUM(E111:E112),"")</f>
        <v>#N/A</v>
      </c>
    </row>
    <row r="112" customFormat="false" ht="15" hidden="false" customHeight="false" outlineLevel="0" collapsed="false">
      <c r="B112" s="0" t="s">
        <v>134</v>
      </c>
      <c r="C112" s="0" t="n">
        <f aca="false">FALSE()</f>
        <v>0</v>
      </c>
      <c r="E112" s="36" t="e">
        <f aca="false">SUMPRODUCT((INDEX(Rohdaten!$A$2:$GG$9999,,MATCH(B112,Rohdaten!$1:$1,))&amp;""=C112&amp;"")*(Rohdaten!$A$2:$A$9999&lt;&gt;""))</f>
        <v>#N/A</v>
      </c>
      <c r="F112" s="36" t="str">
        <f aca="false">IF(MATCH(B112,$B:$B,0)=ROW(B112),SUM(E112:E113),"")</f>
        <v/>
      </c>
    </row>
    <row r="113" customFormat="false" ht="15" hidden="false" customHeight="false" outlineLevel="0" collapsed="false">
      <c r="B113" s="0" t="s">
        <v>135</v>
      </c>
      <c r="C113" s="0" t="n">
        <f aca="false">TRUE()</f>
        <v>1</v>
      </c>
      <c r="E113" s="36" t="e">
        <f aca="false">SUMPRODUCT((INDEX(Rohdaten!$A$2:$GG$9999,,MATCH(B113,Rohdaten!$1:$1,))&amp;""=C113&amp;"")*(Rohdaten!$A$2:$A$9999&lt;&gt;""))</f>
        <v>#N/A</v>
      </c>
      <c r="F113" s="36" t="e">
        <f aca="false">IF(MATCH(B113,$B:$B,0)=ROW(B113),SUM(E113:E114),"")</f>
        <v>#N/A</v>
      </c>
    </row>
    <row r="114" customFormat="false" ht="15" hidden="false" customHeight="false" outlineLevel="0" collapsed="false">
      <c r="B114" s="0" t="s">
        <v>135</v>
      </c>
      <c r="C114" s="0" t="n">
        <f aca="false">FALSE()</f>
        <v>0</v>
      </c>
      <c r="E114" s="36" t="e">
        <f aca="false">SUMPRODUCT((INDEX(Rohdaten!$A$2:$GG$9999,,MATCH(B114,Rohdaten!$1:$1,))&amp;""=C114&amp;"")*(Rohdaten!$A$2:$A$9999&lt;&gt;""))</f>
        <v>#N/A</v>
      </c>
      <c r="F114" s="36" t="str">
        <f aca="false">IF(MATCH(B114,$B:$B,0)=ROW(B114),SUM(E114:E115),"")</f>
        <v/>
      </c>
    </row>
    <row r="115" customFormat="false" ht="15" hidden="false" customHeight="false" outlineLevel="0" collapsed="false">
      <c r="B115" s="0" t="s">
        <v>136</v>
      </c>
      <c r="C115" s="0" t="n">
        <f aca="false">TRUE()</f>
        <v>1</v>
      </c>
      <c r="E115" s="36" t="e">
        <f aca="false">SUMPRODUCT((INDEX(Rohdaten!$A$2:$GG$9999,,MATCH(B115,Rohdaten!$1:$1,))&amp;""=C115&amp;"")*(Rohdaten!$A$2:$A$9999&lt;&gt;""))</f>
        <v>#N/A</v>
      </c>
      <c r="F115" s="36" t="e">
        <f aca="false">IF(MATCH(B115,$B:$B,0)=ROW(B115),SUM(E115:E116),"")</f>
        <v>#N/A</v>
      </c>
    </row>
    <row r="116" customFormat="false" ht="15" hidden="false" customHeight="false" outlineLevel="0" collapsed="false">
      <c r="B116" s="0" t="s">
        <v>136</v>
      </c>
      <c r="C116" s="0" t="n">
        <f aca="false">FALSE()</f>
        <v>0</v>
      </c>
      <c r="E116" s="36" t="e">
        <f aca="false">SUMPRODUCT((INDEX(Rohdaten!$A$2:$GG$9999,,MATCH(B116,Rohdaten!$1:$1,))&amp;""=C116&amp;"")*(Rohdaten!$A$2:$A$9999&lt;&gt;""))</f>
        <v>#N/A</v>
      </c>
      <c r="F116" s="36" t="str">
        <f aca="false">IF(MATCH(B116,$B:$B,0)=ROW(B116),SUM(E116:E117),"")</f>
        <v/>
      </c>
    </row>
    <row r="117" customFormat="false" ht="15" hidden="false" customHeight="false" outlineLevel="0" collapsed="false">
      <c r="B117" s="0" t="s">
        <v>137</v>
      </c>
      <c r="C117" s="0" t="n">
        <f aca="false">TRUE()</f>
        <v>1</v>
      </c>
      <c r="E117" s="36" t="e">
        <f aca="false">SUMPRODUCT((INDEX(Rohdaten!$A$2:$GG$9999,,MATCH(B117,Rohdaten!$1:$1,))&amp;""=C117&amp;"")*(Rohdaten!$A$2:$A$9999&lt;&gt;""))</f>
        <v>#N/A</v>
      </c>
      <c r="F117" s="36" t="e">
        <f aca="false">IF(MATCH(B117,$B:$B,0)=ROW(B117),SUM(E117:E118),"")</f>
        <v>#N/A</v>
      </c>
    </row>
    <row r="118" customFormat="false" ht="15" hidden="false" customHeight="false" outlineLevel="0" collapsed="false">
      <c r="B118" s="0" t="s">
        <v>137</v>
      </c>
      <c r="C118" s="0" t="n">
        <f aca="false">FALSE()</f>
        <v>0</v>
      </c>
      <c r="E118" s="36" t="e">
        <f aca="false">SUMPRODUCT((INDEX(Rohdaten!$A$2:$GG$9999,,MATCH(B118,Rohdaten!$1:$1,))&amp;""=C118&amp;"")*(Rohdaten!$A$2:$A$9999&lt;&gt;""))</f>
        <v>#N/A</v>
      </c>
      <c r="F118" s="36" t="str">
        <f aca="false">IF(MATCH(B118,$B:$B,0)=ROW(B118),SUM(E118:E119),"")</f>
        <v/>
      </c>
    </row>
    <row r="119" customFormat="false" ht="15" hidden="false" customHeight="false" outlineLevel="0" collapsed="false">
      <c r="B119" s="0" t="s">
        <v>138</v>
      </c>
      <c r="C119" s="0" t="n">
        <f aca="false">TRUE()</f>
        <v>1</v>
      </c>
      <c r="E119" s="36" t="e">
        <f aca="false">SUMPRODUCT((INDEX(Rohdaten!$A$2:$GG$9999,,MATCH(B119,Rohdaten!$1:$1,))&amp;""=C119&amp;"")*(Rohdaten!$A$2:$A$9999&lt;&gt;""))</f>
        <v>#N/A</v>
      </c>
      <c r="F119" s="36" t="e">
        <f aca="false">IF(MATCH(B119,$B:$B,0)=ROW(B119),SUM(E119:E120),"")</f>
        <v>#N/A</v>
      </c>
    </row>
    <row r="120" customFormat="false" ht="15" hidden="false" customHeight="false" outlineLevel="0" collapsed="false">
      <c r="B120" s="0" t="s">
        <v>138</v>
      </c>
      <c r="C120" s="0" t="n">
        <f aca="false">FALSE()</f>
        <v>0</v>
      </c>
      <c r="E120" s="36" t="e">
        <f aca="false">SUMPRODUCT((INDEX(Rohdaten!$A$2:$GG$9999,,MATCH(B120,Rohdaten!$1:$1,))&amp;""=C120&amp;"")*(Rohdaten!$A$2:$A$9999&lt;&gt;""))</f>
        <v>#N/A</v>
      </c>
      <c r="F120" s="36" t="str">
        <f aca="false">IF(MATCH(B120,$B:$B,0)=ROW(B120),SUM(E120:E121),"")</f>
        <v/>
      </c>
    </row>
    <row r="121" customFormat="false" ht="15" hidden="false" customHeight="false" outlineLevel="0" collapsed="false">
      <c r="B121" s="0" t="s">
        <v>139</v>
      </c>
      <c r="C121" s="0" t="n">
        <f aca="false">TRUE()</f>
        <v>1</v>
      </c>
      <c r="E121" s="36" t="e">
        <f aca="false">SUMPRODUCT((INDEX(Rohdaten!$A$2:$GG$9999,,MATCH(B121,Rohdaten!$1:$1,))&amp;""=C121&amp;"")*(Rohdaten!$A$2:$A$9999&lt;&gt;""))</f>
        <v>#N/A</v>
      </c>
      <c r="F121" s="36" t="e">
        <f aca="false">IF(MATCH(B121,$B:$B,0)=ROW(B121),SUM(E121:E122),"")</f>
        <v>#N/A</v>
      </c>
    </row>
    <row r="122" customFormat="false" ht="15" hidden="false" customHeight="false" outlineLevel="0" collapsed="false">
      <c r="B122" s="0" t="s">
        <v>139</v>
      </c>
      <c r="C122" s="0" t="n">
        <f aca="false">FALSE()</f>
        <v>0</v>
      </c>
      <c r="E122" s="36" t="e">
        <f aca="false">SUMPRODUCT((INDEX(Rohdaten!$A$2:$GG$9999,,MATCH(B122,Rohdaten!$1:$1,))&amp;""=C122&amp;"")*(Rohdaten!$A$2:$A$9999&lt;&gt;""))</f>
        <v>#N/A</v>
      </c>
      <c r="F122" s="36" t="str">
        <f aca="false">IF(MATCH(B122,$B:$B,0)=ROW(B122),SUM(E122:E123),"")</f>
        <v/>
      </c>
    </row>
    <row r="123" customFormat="false" ht="15" hidden="false" customHeight="false" outlineLevel="0" collapsed="false">
      <c r="B123" s="0" t="s">
        <v>140</v>
      </c>
      <c r="C123" s="0" t="n">
        <f aca="false">TRUE()</f>
        <v>1</v>
      </c>
      <c r="E123" s="36" t="e">
        <f aca="false">SUMPRODUCT((INDEX(Rohdaten!$A$2:$GG$9999,,MATCH(B123,Rohdaten!$1:$1,))&amp;""=C123&amp;"")*(Rohdaten!$A$2:$A$9999&lt;&gt;""))</f>
        <v>#N/A</v>
      </c>
      <c r="F123" s="36" t="e">
        <f aca="false">IF(MATCH(B123,$B:$B,0)=ROW(B123),SUM(E123:E124),"")</f>
        <v>#N/A</v>
      </c>
    </row>
    <row r="124" customFormat="false" ht="15" hidden="false" customHeight="false" outlineLevel="0" collapsed="false">
      <c r="B124" s="0" t="s">
        <v>140</v>
      </c>
      <c r="C124" s="0" t="n">
        <f aca="false">FALSE()</f>
        <v>0</v>
      </c>
      <c r="E124" s="36" t="e">
        <f aca="false">SUMPRODUCT((INDEX(Rohdaten!$A$2:$GG$9999,,MATCH(B124,Rohdaten!$1:$1,))&amp;""=C124&amp;"")*(Rohdaten!$A$2:$A$9999&lt;&gt;""))</f>
        <v>#N/A</v>
      </c>
      <c r="F124" s="36" t="str">
        <f aca="false">IF(MATCH(B124,$B:$B,0)=ROW(B124),SUM(E124:E125),"")</f>
        <v/>
      </c>
    </row>
    <row r="125" customFormat="false" ht="15" hidden="false" customHeight="false" outlineLevel="0" collapsed="false">
      <c r="B125" s="0" t="s">
        <v>141</v>
      </c>
      <c r="C125" s="0" t="n">
        <f aca="false">TRUE()</f>
        <v>1</v>
      </c>
      <c r="E125" s="36" t="e">
        <f aca="false">SUMPRODUCT((INDEX(Rohdaten!$A$2:$GG$9999,,MATCH(B125,Rohdaten!$1:$1,))&amp;""=C125&amp;"")*(Rohdaten!$A$2:$A$9999&lt;&gt;""))</f>
        <v>#N/A</v>
      </c>
      <c r="F125" s="36" t="e">
        <f aca="false">IF(MATCH(B125,$B:$B,0)=ROW(B125),SUM(E125:E126),"")</f>
        <v>#N/A</v>
      </c>
    </row>
    <row r="126" customFormat="false" ht="15" hidden="false" customHeight="false" outlineLevel="0" collapsed="false">
      <c r="B126" s="0" t="s">
        <v>141</v>
      </c>
      <c r="C126" s="0" t="n">
        <f aca="false">FALSE()</f>
        <v>0</v>
      </c>
      <c r="E126" s="36" t="e">
        <f aca="false">SUMPRODUCT((INDEX(Rohdaten!$A$2:$GG$9999,,MATCH(B126,Rohdaten!$1:$1,))&amp;""=C126&amp;"")*(Rohdaten!$A$2:$A$9999&lt;&gt;""))</f>
        <v>#N/A</v>
      </c>
      <c r="F126" s="36" t="str">
        <f aca="false">IF(MATCH(B126,$B:$B,0)=ROW(B126),SUM(E126:E127),"")</f>
        <v/>
      </c>
    </row>
    <row r="127" customFormat="false" ht="15" hidden="false" customHeight="false" outlineLevel="0" collapsed="false">
      <c r="B127" s="7" t="s">
        <v>142</v>
      </c>
      <c r="C127" s="5" t="n">
        <f aca="false">TRUE()</f>
        <v>1</v>
      </c>
      <c r="D127" s="5"/>
      <c r="E127" s="36" t="e">
        <f aca="false">SUMPRODUCT((INDEX(Rohdaten!$A$2:$GG$9999,,MATCH($B127,Rohdaten!$1:$1,))&amp;""=$C127&amp;"")*(Rohdaten!$A$2:$A$9999&lt;&gt;""))</f>
        <v>#N/A</v>
      </c>
      <c r="F127" s="36" t="e">
        <f aca="false">IF(MATCH(B127,$B:$B,0)=ROW(B127),SUM(E127:E129),"")</f>
        <v>#N/A</v>
      </c>
      <c r="G127" s="55"/>
      <c r="H127" s="36"/>
    </row>
    <row r="128" customFormat="false" ht="15" hidden="false" customHeight="false" outlineLevel="0" collapsed="false">
      <c r="B128" s="7" t="s">
        <v>142</v>
      </c>
      <c r="C128" s="5" t="n">
        <f aca="false">FALSE()</f>
        <v>0</v>
      </c>
      <c r="D128" s="5"/>
      <c r="E128" s="36" t="e">
        <f aca="false">SUMPRODUCT((INDEX(Rohdaten!$A$2:$GG$9999,,MATCH($B128,Rohdaten!$1:$1,))&amp;""=$C128&amp;"")*(Rohdaten!$A$2:$A$9999&lt;&gt;""))</f>
        <v>#N/A</v>
      </c>
      <c r="F128" s="36" t="str">
        <f aca="false">IF(MATCH(B128,$B:$B,0)=ROW(B128),SUM(E128:E130),"")</f>
        <v/>
      </c>
      <c r="G128" s="55"/>
      <c r="H128" s="36"/>
    </row>
    <row r="129" customFormat="false" ht="15" hidden="false" customHeight="false" outlineLevel="0" collapsed="false">
      <c r="B129" s="7" t="s">
        <v>142</v>
      </c>
      <c r="C129" s="5"/>
      <c r="D129" s="5" t="s">
        <v>30</v>
      </c>
      <c r="E129" s="36" t="e">
        <f aca="false">SUMPRODUCT((INDEX(Rohdaten!$A$2:$GG$9999,,MATCH($B129,Rohdaten!$1:$1,))&amp;""=$C129&amp;"")*(Rohdaten!$A$2:$A$9999&lt;&gt;""))</f>
        <v>#N/A</v>
      </c>
      <c r="F129" s="36" t="str">
        <f aca="false">IF(MATCH(B129,$B:$B,0)=ROW(B129),SUM(E129:E131),"")</f>
        <v/>
      </c>
      <c r="G129" s="55"/>
      <c r="H129" s="36"/>
    </row>
    <row r="130" customFormat="false" ht="15" hidden="false" customHeight="false" outlineLevel="0" collapsed="false">
      <c r="B130" s="7" t="s">
        <v>143</v>
      </c>
      <c r="C130" s="5" t="n">
        <f aca="false">TRUE()</f>
        <v>1</v>
      </c>
      <c r="D130" s="5"/>
      <c r="E130" s="36" t="e">
        <f aca="false">SUMPRODUCT((INDEX(Rohdaten!$A$2:$GG$9999,,MATCH($B130,Rohdaten!$1:$1,))&amp;""=$C130&amp;"")*(Rohdaten!$A$2:$A$9999&lt;&gt;""))</f>
        <v>#N/A</v>
      </c>
      <c r="F130" s="36" t="e">
        <f aca="false">IF(MATCH(B130,$B:$B,0)=ROW(B130),SUM(E130:E132),"")</f>
        <v>#N/A</v>
      </c>
      <c r="G130" s="55"/>
      <c r="H130" s="36"/>
    </row>
    <row r="131" customFormat="false" ht="15" hidden="false" customHeight="false" outlineLevel="0" collapsed="false">
      <c r="B131" s="7" t="s">
        <v>143</v>
      </c>
      <c r="C131" s="5" t="n">
        <f aca="false">FALSE()</f>
        <v>0</v>
      </c>
      <c r="D131" s="5"/>
      <c r="E131" s="36" t="e">
        <f aca="false">SUMPRODUCT((INDEX(Rohdaten!$A$2:$GG$9999,,MATCH($B131,Rohdaten!$1:$1,))&amp;""=$C131&amp;"")*(Rohdaten!$A$2:$A$9999&lt;&gt;""))</f>
        <v>#N/A</v>
      </c>
      <c r="F131" s="36" t="str">
        <f aca="false">IF(MATCH(B131,$B:$B,0)=ROW(B131),SUM(E131:E133),"")</f>
        <v/>
      </c>
      <c r="G131" s="55"/>
      <c r="H131" s="36"/>
    </row>
    <row r="132" customFormat="false" ht="15" hidden="false" customHeight="false" outlineLevel="0" collapsed="false">
      <c r="B132" s="7" t="s">
        <v>143</v>
      </c>
      <c r="C132" s="5"/>
      <c r="D132" s="5" t="s">
        <v>30</v>
      </c>
      <c r="E132" s="36" t="e">
        <f aca="false">SUMPRODUCT((INDEX(Rohdaten!$A$2:$GG$9999,,MATCH($B132,Rohdaten!$1:$1,))&amp;""=$C132&amp;"")*(Rohdaten!$A$2:$A$9999&lt;&gt;""))</f>
        <v>#N/A</v>
      </c>
      <c r="F132" s="36" t="str">
        <f aca="false">IF(MATCH(B132,$B:$B,0)=ROW(B132),SUM(E132:E134),"")</f>
        <v/>
      </c>
      <c r="G132" s="55"/>
      <c r="H132" s="36"/>
    </row>
    <row r="133" customFormat="false" ht="15" hidden="false" customHeight="false" outlineLevel="0" collapsed="false">
      <c r="B133" s="7" t="s">
        <v>144</v>
      </c>
      <c r="C133" s="5" t="n">
        <f aca="false">TRUE()</f>
        <v>1</v>
      </c>
      <c r="D133" s="5"/>
      <c r="E133" s="36" t="e">
        <f aca="false">SUMPRODUCT((INDEX(Rohdaten!$A$2:$GG$9999,,MATCH($B133,Rohdaten!$1:$1,))&amp;""=$C133&amp;"")*(Rohdaten!$A$2:$A$9999&lt;&gt;""))</f>
        <v>#N/A</v>
      </c>
      <c r="F133" s="36" t="e">
        <f aca="false">IF(MATCH(B133,$B:$B,0)=ROW(B133),SUM(E133:E135),"")</f>
        <v>#N/A</v>
      </c>
      <c r="G133" s="55"/>
      <c r="H133" s="36"/>
    </row>
    <row r="134" customFormat="false" ht="15" hidden="false" customHeight="false" outlineLevel="0" collapsed="false">
      <c r="B134" s="7" t="s">
        <v>144</v>
      </c>
      <c r="C134" s="5" t="n">
        <f aca="false">FALSE()</f>
        <v>0</v>
      </c>
      <c r="D134" s="5"/>
      <c r="E134" s="36" t="e">
        <f aca="false">SUMPRODUCT((INDEX(Rohdaten!$A$2:$GG$9999,,MATCH($B134,Rohdaten!$1:$1,))&amp;""=$C134&amp;"")*(Rohdaten!$A$2:$A$9999&lt;&gt;""))</f>
        <v>#N/A</v>
      </c>
      <c r="F134" s="36" t="str">
        <f aca="false">IF(MATCH(B134,$B:$B,0)=ROW(B134),SUM(E134:E136),"")</f>
        <v/>
      </c>
      <c r="G134" s="55"/>
      <c r="H134" s="36"/>
    </row>
    <row r="135" customFormat="false" ht="15" hidden="false" customHeight="false" outlineLevel="0" collapsed="false">
      <c r="B135" s="7" t="s">
        <v>144</v>
      </c>
      <c r="C135" s="5"/>
      <c r="D135" s="5" t="s">
        <v>30</v>
      </c>
      <c r="E135" s="36" t="e">
        <f aca="false">SUMPRODUCT((INDEX(Rohdaten!$A$2:$GG$9999,,MATCH($B135,Rohdaten!$1:$1,))&amp;""=$C135&amp;"")*(Rohdaten!$A$2:$A$9999&lt;&gt;""))</f>
        <v>#N/A</v>
      </c>
      <c r="F135" s="36" t="str">
        <f aca="false">IF(MATCH(B135,$B:$B,0)=ROW(B135),SUM(E135:E137),"")</f>
        <v/>
      </c>
      <c r="G135" s="55"/>
      <c r="H135" s="36"/>
    </row>
    <row r="136" customFormat="false" ht="15" hidden="false" customHeight="false" outlineLevel="0" collapsed="false">
      <c r="B136" s="7" t="s">
        <v>145</v>
      </c>
      <c r="C136" s="5" t="n">
        <f aca="false">TRUE()</f>
        <v>1</v>
      </c>
      <c r="D136" s="5"/>
      <c r="E136" s="36" t="e">
        <f aca="false">SUMPRODUCT((INDEX(Rohdaten!$A$2:$GG$9999,,MATCH($B136,Rohdaten!$1:$1,))&amp;""=$C136&amp;"")*(Rohdaten!$A$2:$A$9999&lt;&gt;""))</f>
        <v>#N/A</v>
      </c>
      <c r="F136" s="36" t="e">
        <f aca="false">IF(MATCH(B136,$B:$B,0)=ROW(B136),SUM(E136:E138),"")</f>
        <v>#N/A</v>
      </c>
      <c r="G136" s="55"/>
      <c r="H136" s="36"/>
    </row>
    <row r="137" customFormat="false" ht="15" hidden="false" customHeight="false" outlineLevel="0" collapsed="false">
      <c r="B137" s="7" t="s">
        <v>145</v>
      </c>
      <c r="C137" s="5" t="n">
        <f aca="false">FALSE()</f>
        <v>0</v>
      </c>
      <c r="D137" s="5"/>
      <c r="E137" s="36" t="e">
        <f aca="false">SUMPRODUCT((INDEX(Rohdaten!$A$2:$GG$9999,,MATCH($B137,Rohdaten!$1:$1,))&amp;""=$C137&amp;"")*(Rohdaten!$A$2:$A$9999&lt;&gt;""))</f>
        <v>#N/A</v>
      </c>
      <c r="F137" s="36" t="str">
        <f aca="false">IF(MATCH(B137,$B:$B,0)=ROW(B137),SUM(E137:E139),"")</f>
        <v/>
      </c>
      <c r="G137" s="55"/>
      <c r="H137" s="36"/>
    </row>
    <row r="138" customFormat="false" ht="15" hidden="false" customHeight="false" outlineLevel="0" collapsed="false">
      <c r="B138" s="7" t="s">
        <v>145</v>
      </c>
      <c r="C138" s="5"/>
      <c r="D138" s="5" t="s">
        <v>30</v>
      </c>
      <c r="E138" s="36" t="e">
        <f aca="false">SUMPRODUCT((INDEX(Rohdaten!$A$2:$GG$9999,,MATCH($B138,Rohdaten!$1:$1,))&amp;""=$C138&amp;"")*(Rohdaten!$A$2:$A$9999&lt;&gt;""))</f>
        <v>#N/A</v>
      </c>
      <c r="F138" s="36" t="str">
        <f aca="false">IF(MATCH(B138,$B:$B,0)=ROW(B138),SUM(E138:E140),"")</f>
        <v/>
      </c>
      <c r="G138" s="55"/>
      <c r="H138" s="36"/>
    </row>
    <row r="139" customFormat="false" ht="15" hidden="false" customHeight="false" outlineLevel="0" collapsed="false">
      <c r="A139" s="41" t="s">
        <v>146</v>
      </c>
      <c r="B139" s="0" t="s">
        <v>147</v>
      </c>
      <c r="C139" s="5" t="n">
        <f aca="false">TRUE()</f>
        <v>1</v>
      </c>
      <c r="D139" s="5"/>
      <c r="E139" s="36" t="e">
        <f aca="false">SUMPRODUCT((INDEX(Rohdaten!$A$2:$GG$9999,,MATCH(B139,Rohdaten!$1:$1,))&amp;""=C139&amp;"")*(INDEX(Rohdaten!$A$2:$GG$9999,,MATCH("end_date",Rohdaten!$1:$1,))&lt;&gt;""))</f>
        <v>#N/A</v>
      </c>
      <c r="F139" s="36" t="e">
        <f aca="false">IF(MATCH(B139,$B:$B,0)=ROW(B139),SUM(E139:E141),"")</f>
        <v>#N/A</v>
      </c>
    </row>
    <row r="140" customFormat="false" ht="15" hidden="false" customHeight="false" outlineLevel="0" collapsed="false">
      <c r="B140" s="0" t="s">
        <v>147</v>
      </c>
      <c r="C140" s="5" t="n">
        <f aca="false">FALSE()</f>
        <v>0</v>
      </c>
      <c r="D140" s="5"/>
      <c r="E140" s="36" t="e">
        <f aca="false">SUMPRODUCT((INDEX(Rohdaten!$A$2:$GG$9999,,MATCH(B140,Rohdaten!$1:$1,))&amp;""=C140&amp;"")*(INDEX(Rohdaten!$A$2:$GG$9999,,MATCH("end_date",Rohdaten!$1:$1,))&lt;&gt;""))</f>
        <v>#N/A</v>
      </c>
      <c r="F140" s="36"/>
    </row>
    <row r="141" customFormat="false" ht="15" hidden="false" customHeight="false" outlineLevel="0" collapsed="false">
      <c r="B141" s="0" t="s">
        <v>147</v>
      </c>
      <c r="D141" s="0" t="s">
        <v>30</v>
      </c>
      <c r="E141" s="36" t="e">
        <f aca="false">SUMPRODUCT((INDEX(Rohdaten!$A$2:$GG$9999,,MATCH(B141,Rohdaten!$1:$1,))&amp;""=C141&amp;"")*(INDEX(Rohdaten!$A$2:$GG$9999,,MATCH("end_date",Rohdaten!$1:$1,))&lt;&gt;""))</f>
        <v>#N/A</v>
      </c>
      <c r="F141" s="36"/>
    </row>
    <row r="142" customFormat="false" ht="15" hidden="false" customHeight="false" outlineLevel="0" collapsed="false">
      <c r="A142" s="41" t="s">
        <v>148</v>
      </c>
      <c r="B142" s="0" t="s">
        <v>149</v>
      </c>
      <c r="C142" s="0" t="n">
        <f aca="false">TRUE()</f>
        <v>1</v>
      </c>
      <c r="E142" s="36" t="e">
        <f aca="false">SUMPRODUCT((INDEX(Rohdaten!$A$2:$GG$9999,,MATCH(B142,Rohdaten!$1:$1,))&amp;""=C142&amp;"")*(INDEX(Rohdaten!$A$2:$GG$9999,,MATCH("end_date",Rohdaten!$1:$1,))&lt;&gt;""))</f>
        <v>#N/A</v>
      </c>
      <c r="F142" s="36" t="e">
        <f aca="false">IF(MATCH(B142,$B:$B,0)=ROW(B142),SUM(E142:E144),"")</f>
        <v>#N/A</v>
      </c>
    </row>
    <row r="143" customFormat="false" ht="15" hidden="false" customHeight="false" outlineLevel="0" collapsed="false">
      <c r="B143" s="0" t="s">
        <v>149</v>
      </c>
      <c r="C143" s="0" t="n">
        <f aca="false">FALSE()</f>
        <v>0</v>
      </c>
      <c r="E143" s="36" t="e">
        <f aca="false">SUMPRODUCT((INDEX(Rohdaten!$A$2:$GG$9999,,MATCH(B143,Rohdaten!$1:$1,))&amp;""=C143&amp;"")*(INDEX(Rohdaten!$A$2:$GG$9999,,MATCH("end_date",Rohdaten!$1:$1,))&lt;&gt;""))</f>
        <v>#N/A</v>
      </c>
      <c r="F143" s="36"/>
    </row>
    <row r="144" customFormat="false" ht="15" hidden="false" customHeight="false" outlineLevel="0" collapsed="false">
      <c r="B144" s="0" t="s">
        <v>149</v>
      </c>
      <c r="D144" s="0" t="s">
        <v>30</v>
      </c>
      <c r="E144" s="36" t="e">
        <f aca="false">SUMPRODUCT((INDEX(Rohdaten!$A$2:$GG$9999,,MATCH(B144,Rohdaten!$1:$1,))&amp;""=C144&amp;"")*(INDEX(Rohdaten!$A$2:$GG$9999,,MATCH("end_date",Rohdaten!$1:$1,))&lt;&gt;""))</f>
        <v>#N/A</v>
      </c>
      <c r="F144" s="36"/>
    </row>
    <row r="145" customFormat="false" ht="15" hidden="false" customHeight="false" outlineLevel="0" collapsed="false">
      <c r="A145" s="41" t="s">
        <v>150</v>
      </c>
      <c r="B145" s="0" t="s">
        <v>151</v>
      </c>
      <c r="C145" s="0" t="n">
        <f aca="false">TRUE()</f>
        <v>1</v>
      </c>
      <c r="E145" s="36" t="e">
        <f aca="false">SUMPRODUCT((INDEX(Rohdaten!$A$2:$GG$9999,,MATCH(B145,Rohdaten!$1:$1,))&amp;""=C145&amp;"")*(INDEX(Rohdaten!$A$2:$GG$9999,,MATCH("end_date",Rohdaten!$1:$1,))&lt;&gt;""))</f>
        <v>#N/A</v>
      </c>
      <c r="F145" s="36" t="e">
        <f aca="false">IF(MATCH(B145,$B:$B,0)=ROW(B145),SUM(E145:E147),"")</f>
        <v>#N/A</v>
      </c>
    </row>
    <row r="146" customFormat="false" ht="15" hidden="false" customHeight="false" outlineLevel="0" collapsed="false">
      <c r="B146" s="0" t="s">
        <v>151</v>
      </c>
      <c r="C146" s="0" t="n">
        <f aca="false">FALSE()</f>
        <v>0</v>
      </c>
      <c r="E146" s="36" t="e">
        <f aca="false">SUMPRODUCT((INDEX(Rohdaten!$A$2:$GG$9999,,MATCH(B146,Rohdaten!$1:$1,))&amp;""=C146&amp;"")*(INDEX(Rohdaten!$A$2:$GG$9999,,MATCH("end_date",Rohdaten!$1:$1,))&lt;&gt;""))</f>
        <v>#N/A</v>
      </c>
      <c r="F146" s="36"/>
    </row>
    <row r="147" customFormat="false" ht="15" hidden="false" customHeight="false" outlineLevel="0" collapsed="false">
      <c r="B147" s="0" t="s">
        <v>151</v>
      </c>
      <c r="D147" s="0" t="s">
        <v>30</v>
      </c>
      <c r="E147" s="36" t="e">
        <f aca="false">SUMPRODUCT((INDEX(Rohdaten!$A$2:$GG$9999,,MATCH(B147,Rohdaten!$1:$1,))&amp;""=C147&amp;"")*(INDEX(Rohdaten!$A$2:$GG$9999,,MATCH("end_date",Rohdaten!$1:$1,))&lt;&gt;""))</f>
        <v>#N/A</v>
      </c>
      <c r="F147" s="36"/>
    </row>
    <row r="148" customFormat="false" ht="15" hidden="false" customHeight="false" outlineLevel="0" collapsed="false">
      <c r="A148" s="41" t="s">
        <v>152</v>
      </c>
      <c r="B148" s="0" t="s">
        <v>153</v>
      </c>
      <c r="C148" s="0" t="n">
        <f aca="false">TRUE()</f>
        <v>1</v>
      </c>
      <c r="E148" s="36" t="e">
        <f aca="false">SUMPRODUCT((INDEX(Rohdaten!$A$2:$GG$9999,,MATCH(B148,Rohdaten!$1:$1,))&amp;""=C148&amp;"")*(INDEX(Rohdaten!$A$2:$GG$9999,,MATCH("end_date",Rohdaten!$1:$1,))&lt;&gt;""))</f>
        <v>#N/A</v>
      </c>
      <c r="F148" s="36" t="e">
        <f aca="false">IF(MATCH(B148,$B:$B,0)=ROW(B148),SUM(E148:E150),"")</f>
        <v>#N/A</v>
      </c>
    </row>
    <row r="149" customFormat="false" ht="15" hidden="false" customHeight="false" outlineLevel="0" collapsed="false">
      <c r="B149" s="0" t="s">
        <v>153</v>
      </c>
      <c r="C149" s="0" t="n">
        <f aca="false">FALSE()</f>
        <v>0</v>
      </c>
      <c r="E149" s="36" t="e">
        <f aca="false">SUMPRODUCT((INDEX(Rohdaten!$A$2:$GG$9999,,MATCH(B149,Rohdaten!$1:$1,))&amp;""=C149&amp;"")*(INDEX(Rohdaten!$A$2:$GG$9999,,MATCH("end_date",Rohdaten!$1:$1,))&lt;&gt;""))</f>
        <v>#N/A</v>
      </c>
      <c r="F149" s="36"/>
    </row>
    <row r="150" customFormat="false" ht="15" hidden="false" customHeight="false" outlineLevel="0" collapsed="false">
      <c r="B150" s="0" t="s">
        <v>153</v>
      </c>
      <c r="D150" s="0" t="s">
        <v>30</v>
      </c>
      <c r="E150" s="36" t="e">
        <f aca="false">SUMPRODUCT((INDEX(Rohdaten!$A$2:$GG$9999,,MATCH(B150,Rohdaten!$1:$1,))&amp;""=C150&amp;"")*(INDEX(Rohdaten!$A$2:$GG$9999,,MATCH("end_date",Rohdaten!$1:$1,))&lt;&gt;""))</f>
        <v>#N/A</v>
      </c>
      <c r="F150" s="36"/>
    </row>
    <row r="151" customFormat="false" ht="15" hidden="false" customHeight="false" outlineLevel="0" collapsed="false">
      <c r="A151" s="41" t="s">
        <v>154</v>
      </c>
      <c r="B151" s="0" t="s">
        <v>155</v>
      </c>
      <c r="C151" s="0" t="n">
        <f aca="false">TRUE()</f>
        <v>1</v>
      </c>
      <c r="E151" s="36" t="e">
        <f aca="false">SUMPRODUCT((INDEX(Rohdaten!$A$2:$GG$9999,,MATCH(B151,Rohdaten!$1:$1,))&amp;""=C151&amp;"")*(INDEX(Rohdaten!$A$2:$GG$9999,,MATCH("end_date",Rohdaten!$1:$1,))&lt;&gt;""))</f>
        <v>#N/A</v>
      </c>
      <c r="F151" s="36" t="e">
        <f aca="false">IF(MATCH(B151,$B:$B,0)=ROW(B151),SUM(E151:E153),"")</f>
        <v>#N/A</v>
      </c>
    </row>
    <row r="152" customFormat="false" ht="15" hidden="false" customHeight="false" outlineLevel="0" collapsed="false">
      <c r="B152" s="0" t="s">
        <v>155</v>
      </c>
      <c r="C152" s="0" t="n">
        <f aca="false">FALSE()</f>
        <v>0</v>
      </c>
      <c r="E152" s="36" t="e">
        <f aca="false">SUMPRODUCT((INDEX(Rohdaten!$A$2:$GG$9999,,MATCH(B152,Rohdaten!$1:$1,))&amp;""=C152&amp;"")*(INDEX(Rohdaten!$A$2:$GG$9999,,MATCH("end_date",Rohdaten!$1:$1,))&lt;&gt;""))</f>
        <v>#N/A</v>
      </c>
    </row>
    <row r="153" customFormat="false" ht="15" hidden="false" customHeight="false" outlineLevel="0" collapsed="false">
      <c r="B153" s="0" t="s">
        <v>155</v>
      </c>
      <c r="D153" s="0" t="s">
        <v>30</v>
      </c>
      <c r="E153" s="36" t="e">
        <f aca="false">SUMPRODUCT((INDEX(Rohdaten!$A$2:$GG$9999,,MATCH(B153,Rohdaten!$1:$1,))&amp;""=C153&amp;"")*(INDEX(Rohdaten!$A$2:$GG$9999,,MATCH("end_date",Rohdaten!$1:$1,))&lt;&gt;""))</f>
        <v>#N/A</v>
      </c>
    </row>
    <row r="154" customFormat="false" ht="15" hidden="false" customHeight="false" outlineLevel="0" collapsed="false">
      <c r="A154" s="41" t="s">
        <v>156</v>
      </c>
      <c r="B154" s="0" t="s">
        <v>157</v>
      </c>
      <c r="C154" s="0" t="n">
        <f aca="false">TRUE()</f>
        <v>1</v>
      </c>
      <c r="E154" s="36" t="e">
        <f aca="false">SUMPRODUCT((INDEX(Rohdaten!$A$2:$GG$9999,,MATCH(B154,Rohdaten!$1:$1,))&amp;""=C154&amp;"")*(INDEX(Rohdaten!$A$2:$GG$9999,,MATCH("end_date",Rohdaten!$1:$1,))&lt;&gt;""))</f>
        <v>#N/A</v>
      </c>
      <c r="F154" s="36" t="e">
        <f aca="false">IF(MATCH(B154,$B:$B,0)=ROW(B154),SUM(E154:E156),"")</f>
        <v>#N/A</v>
      </c>
    </row>
    <row r="155" customFormat="false" ht="15" hidden="false" customHeight="false" outlineLevel="0" collapsed="false">
      <c r="B155" s="0" t="s">
        <v>157</v>
      </c>
      <c r="C155" s="0" t="n">
        <f aca="false">FALSE()</f>
        <v>0</v>
      </c>
      <c r="E155" s="36" t="e">
        <f aca="false">SUMPRODUCT((INDEX(Rohdaten!$A$2:$GG$9999,,MATCH(B155,Rohdaten!$1:$1,))&amp;""=C155&amp;"")*(INDEX(Rohdaten!$A$2:$GG$9999,,MATCH("end_date",Rohdaten!$1:$1,))&lt;&gt;""))</f>
        <v>#N/A</v>
      </c>
    </row>
    <row r="156" customFormat="false" ht="15" hidden="false" customHeight="false" outlineLevel="0" collapsed="false">
      <c r="B156" s="0" t="s">
        <v>157</v>
      </c>
      <c r="D156" s="0" t="s">
        <v>30</v>
      </c>
      <c r="E156" s="36" t="e">
        <f aca="false">SUMPRODUCT((INDEX(Rohdaten!$A$2:$GG$9999,,MATCH(B156,Rohdaten!$1:$1,))&amp;""=C156&amp;"")*(INDEX(Rohdaten!$A$2:$GG$9999,,MATCH("end_date",Rohdaten!$1:$1,))&lt;&gt;""))</f>
        <v>#N/A</v>
      </c>
    </row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35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1" topLeftCell="A2" activePane="bottomLeft" state="frozen"/>
      <selection pane="topLeft" activeCell="A1" activeCellId="0" sqref="A1"/>
      <selection pane="bottomLeft" activeCell="A2" activeCellId="0" sqref="A2"/>
    </sheetView>
  </sheetViews>
  <sheetFormatPr defaultRowHeight="15" outlineLevelRow="0" outlineLevelCol="0"/>
  <cols>
    <col collapsed="false" customWidth="true" hidden="false" outlineLevel="0" max="1" min="1" style="56" width="18.58"/>
    <col collapsed="false" customWidth="true" hidden="false" outlineLevel="0" max="2" min="2" style="52" width="26.29"/>
    <col collapsed="false" customWidth="true" hidden="false" outlineLevel="0" max="3" min="3" style="0" width="53.57"/>
    <col collapsed="false" customWidth="true" hidden="false" outlineLevel="0" max="4" min="4" style="0" width="7.57"/>
    <col collapsed="false" customWidth="true" hidden="false" outlineLevel="0" max="5" min="5" style="0" width="41.29"/>
    <col collapsed="false" customWidth="true" hidden="false" outlineLevel="0" max="6" min="6" style="0" width="10.67"/>
    <col collapsed="false" customWidth="true" hidden="false" outlineLevel="0" max="7" min="7" style="0" width="8.42"/>
    <col collapsed="false" customWidth="true" hidden="false" outlineLevel="0" max="8" min="8" style="0" width="53.29"/>
    <col collapsed="false" customWidth="true" hidden="false" outlineLevel="0" max="1025" min="9" style="0" width="10.67"/>
  </cols>
  <sheetData>
    <row r="1" s="3" customFormat="true" ht="15" hidden="false" customHeight="false" outlineLevel="0" collapsed="false">
      <c r="A1" s="57" t="s">
        <v>158</v>
      </c>
      <c r="B1" s="58" t="s">
        <v>159</v>
      </c>
      <c r="C1" s="43" t="s">
        <v>40</v>
      </c>
      <c r="D1" s="43" t="s">
        <v>41</v>
      </c>
      <c r="E1" s="43" t="s">
        <v>42</v>
      </c>
      <c r="F1" s="43" t="s">
        <v>43</v>
      </c>
      <c r="G1" s="43" t="s">
        <v>44</v>
      </c>
      <c r="H1" s="43" t="s">
        <v>160</v>
      </c>
    </row>
    <row r="2" customFormat="false" ht="15" hidden="false" customHeight="false" outlineLevel="0" collapsed="false">
      <c r="A2" s="59" t="s">
        <v>45</v>
      </c>
      <c r="B2" s="53"/>
      <c r="C2" s="45" t="s">
        <v>161</v>
      </c>
      <c r="D2" s="46"/>
      <c r="E2" s="46"/>
      <c r="F2" s="46"/>
      <c r="G2" s="46"/>
      <c r="H2" s="46"/>
    </row>
    <row r="3" customFormat="false" ht="15" hidden="false" customHeight="false" outlineLevel="0" collapsed="false">
      <c r="A3" s="60" t="s">
        <v>162</v>
      </c>
      <c r="B3" s="61" t="s">
        <v>163</v>
      </c>
      <c r="C3" s="62" t="s">
        <v>164</v>
      </c>
      <c r="D3" s="63"/>
      <c r="E3" s="61" t="s">
        <v>30</v>
      </c>
      <c r="F3" s="36" t="e">
        <f aca="false">SUMPRODUCT((INDEX(Rohdaten!$A$2:$GG$19999,,MATCH(C3,Rohdaten!$1:$1,))&amp;""=D3&amp;"")*(Rohdaten!$A$2:$A$19999&lt;&gt;""))</f>
        <v>#N/A</v>
      </c>
      <c r="G3" s="36" t="e">
        <f aca="false">IF(MATCH(C3,$C:$C,0)=ROW(C3),SUM(F3:F5),"")</f>
        <v>#N/A</v>
      </c>
    </row>
    <row r="4" customFormat="false" ht="15" hidden="false" customHeight="false" outlineLevel="0" collapsed="false">
      <c r="C4" s="0" t="s">
        <v>164</v>
      </c>
      <c r="D4" s="41" t="n">
        <v>0</v>
      </c>
      <c r="E4" s="52" t="s">
        <v>52</v>
      </c>
      <c r="F4" s="36" t="e">
        <f aca="false">SUMPRODUCT((INDEX(Rohdaten!$A$2:$GG$19999,,MATCH(C4,Rohdaten!$1:$1,))&amp;""=D4&amp;"")*(Rohdaten!$A$2:$A$19999&lt;&gt;""))</f>
        <v>#N/A</v>
      </c>
      <c r="G4" s="36" t="str">
        <f aca="false">IF(MATCH(C4,$C:$C,0)=ROW(C4),SUM(F4:F6),"")</f>
        <v/>
      </c>
    </row>
    <row r="5" customFormat="false" ht="15" hidden="false" customHeight="false" outlineLevel="0" collapsed="false">
      <c r="C5" s="0" t="s">
        <v>164</v>
      </c>
      <c r="D5" s="41" t="n">
        <v>1</v>
      </c>
      <c r="E5" s="52" t="s">
        <v>53</v>
      </c>
      <c r="F5" s="36" t="e">
        <f aca="false">SUMPRODUCT((INDEX(Rohdaten!$A$2:$GG$19999,,MATCH(C5,Rohdaten!$1:$1,))&amp;""=D5&amp;"")*(Rohdaten!$A$2:$A$19999&lt;&gt;""))</f>
        <v>#N/A</v>
      </c>
      <c r="G5" s="36" t="str">
        <f aca="false">IF(MATCH(C5,$C:$C,0)=ROW(C5),SUM(F5:F7),"")</f>
        <v/>
      </c>
    </row>
    <row r="6" customFormat="false" ht="15" hidden="false" customHeight="false" outlineLevel="0" collapsed="false">
      <c r="A6" s="60" t="s">
        <v>27</v>
      </c>
      <c r="B6" s="61" t="s">
        <v>27</v>
      </c>
      <c r="C6" s="62" t="s">
        <v>165</v>
      </c>
      <c r="D6" s="63"/>
      <c r="E6" s="61" t="s">
        <v>30</v>
      </c>
      <c r="F6" s="36" t="e">
        <f aca="false">SUMPRODUCT((INDEX(Rohdaten!$A$2:$GG$19999,,MATCH(C6,Rohdaten!$1:$1,))&amp;""=D6&amp;"")*(Rohdaten!$A$2:$A$19999&lt;&gt;""))</f>
        <v>#N/A</v>
      </c>
      <c r="G6" s="36" t="e">
        <f aca="false">IF(MATCH(C6,$C:$C,0)=ROW(C6),SUM(F6:F11),"")</f>
        <v>#N/A</v>
      </c>
      <c r="I6" s="0" t="s">
        <v>166</v>
      </c>
    </row>
    <row r="7" customFormat="false" ht="15" hidden="false" customHeight="false" outlineLevel="0" collapsed="false">
      <c r="C7" s="0" t="s">
        <v>165</v>
      </c>
      <c r="D7" s="41" t="n">
        <v>0</v>
      </c>
      <c r="E7" s="52" t="s">
        <v>167</v>
      </c>
      <c r="F7" s="36" t="e">
        <f aca="false">SUMPRODUCT((INDEX(Rohdaten!$A$2:$GG$19999,,MATCH(C7,Rohdaten!$1:$1,))&amp;""=D7&amp;"")*(INDEX(Rohdaten!$A$2:$GG$19999,,MATCH("year_of_entry",Rohdaten!$1:$1,))&lt;=2018))</f>
        <v>#N/A</v>
      </c>
      <c r="G7" s="36" t="str">
        <f aca="false">IF(MATCH(C7,$C:$C,0)=ROW(C7),SUM(F7:F9),"")</f>
        <v/>
      </c>
    </row>
    <row r="8" customFormat="false" ht="15" hidden="false" customHeight="false" outlineLevel="0" collapsed="false">
      <c r="C8" s="0" t="s">
        <v>165</v>
      </c>
      <c r="D8" s="41" t="n">
        <v>1</v>
      </c>
      <c r="E8" s="52" t="s">
        <v>168</v>
      </c>
      <c r="F8" s="36" t="e">
        <f aca="false">SUMPRODUCT((INDEX(Rohdaten!$A$2:$GG$19999,,MATCH(C8,Rohdaten!$1:$1,))&amp;""=D8&amp;"")*(INDEX(Rohdaten!$A$2:$GG$19999,,MATCH("year_of_entry",Rohdaten!$1:$1,))&lt;=2018))</f>
        <v>#N/A</v>
      </c>
      <c r="G8" s="36" t="str">
        <f aca="false">IF(MATCH(C8,$C:$C,0)=ROW(C8),SUM(F8:F10),"")</f>
        <v/>
      </c>
    </row>
    <row r="9" customFormat="false" ht="15" hidden="false" customHeight="false" outlineLevel="0" collapsed="false">
      <c r="A9" s="41"/>
      <c r="B9" s="41"/>
      <c r="C9" s="64" t="s">
        <v>165</v>
      </c>
      <c r="D9" s="41" t="n">
        <v>2</v>
      </c>
      <c r="E9" s="64" t="s">
        <v>169</v>
      </c>
      <c r="F9" s="36" t="e">
        <f aca="false">SUMPRODUCT((INDEX(Rohdaten!$A$2:$GG$19999,,MATCH(C9,Rohdaten!$1:$1,))&amp;""=D9&amp;"")*(INDEX(Rohdaten!$A$2:$GG$19999,,MATCH("year_of_entry",Rohdaten!$1:$1,))&lt;=2018))</f>
        <v>#N/A</v>
      </c>
      <c r="G9" s="36" t="str">
        <f aca="false">IF(MATCH(C9,$C:$C,0)=ROW(C9),SUM(F9:F15),"")</f>
        <v/>
      </c>
    </row>
    <row r="10" customFormat="false" ht="15" hidden="false" customHeight="false" outlineLevel="0" collapsed="false">
      <c r="A10" s="41"/>
      <c r="B10" s="41"/>
      <c r="C10" s="64" t="s">
        <v>165</v>
      </c>
      <c r="D10" s="41" t="n">
        <v>3</v>
      </c>
      <c r="E10" s="64" t="s">
        <v>170</v>
      </c>
      <c r="F10" s="36" t="e">
        <f aca="false">SUMPRODUCT((INDEX(Rohdaten!$A$2:$GG$19999,,MATCH(C10,Rohdaten!$1:$1,))&amp;""=D10&amp;"")*(INDEX(Rohdaten!$A$2:$GG$19999,,MATCH("year_of_entry",Rohdaten!$1:$1,))&lt;=2018))</f>
        <v>#N/A</v>
      </c>
      <c r="G10" s="36" t="str">
        <f aca="false">IF(MATCH(C10,$C:$C,0)=ROW(C10),SUM(F10:F16),"")</f>
        <v/>
      </c>
    </row>
    <row r="11" customFormat="false" ht="15" hidden="false" customHeight="false" outlineLevel="0" collapsed="false">
      <c r="A11" s="41"/>
      <c r="B11" s="41"/>
      <c r="C11" s="64" t="s">
        <v>165</v>
      </c>
      <c r="D11" s="41"/>
      <c r="E11" s="65" t="s">
        <v>171</v>
      </c>
      <c r="F11" s="36" t="e">
        <f aca="false">SUMPRODUCT((INDEX(Rohdaten!$A$2:$GG$19999,,MATCH(C11,Rohdaten!$1:$1,))&lt;&gt;"")*(INDEX(Rohdaten!$A$2:$GG$19999,,MATCH("year_of_entry",Rohdaten!$1:$1,))&gt;2018))</f>
        <v>#N/A</v>
      </c>
      <c r="G11" s="36"/>
    </row>
    <row r="12" customFormat="false" ht="15" hidden="false" customHeight="false" outlineLevel="0" collapsed="false">
      <c r="A12" s="61" t="s">
        <v>172</v>
      </c>
      <c r="B12" s="61" t="s">
        <v>173</v>
      </c>
      <c r="C12" s="62" t="s">
        <v>174</v>
      </c>
      <c r="D12" s="63"/>
      <c r="E12" s="61" t="s">
        <v>30</v>
      </c>
      <c r="F12" s="36" t="e">
        <f aca="false">SUMPRODUCT((INDEX(Rohdaten!$A$2:$GG$19999,,MATCH(C12,Rohdaten!$1:$1,))&amp;""=D12&amp;"")*(Rohdaten!$A$2:$A$19999&lt;&gt;""))</f>
        <v>#N/A</v>
      </c>
      <c r="G12" s="36" t="e">
        <f aca="false">IF(MATCH(C12,$C:$C,0)=ROW(C12),SUM(F12:F14),"")</f>
        <v>#N/A</v>
      </c>
    </row>
    <row r="13" customFormat="false" ht="15" hidden="false" customHeight="false" outlineLevel="0" collapsed="false">
      <c r="A13" s="41"/>
      <c r="B13" s="41"/>
      <c r="C13" s="0" t="s">
        <v>174</v>
      </c>
      <c r="D13" s="41" t="n">
        <v>0</v>
      </c>
      <c r="E13" s="52" t="s">
        <v>52</v>
      </c>
      <c r="F13" s="36" t="e">
        <f aca="false">SUMPRODUCT((INDEX(Rohdaten!$A$2:$GG$19999,,MATCH(C13,Rohdaten!$1:$1,))&amp;""=D13&amp;"")*(Rohdaten!$A$2:$A$19999&lt;&gt;""))</f>
        <v>#N/A</v>
      </c>
      <c r="G13" s="36" t="str">
        <f aca="false">IF(MATCH(C13,$C:$C,0)=ROW(C13),SUM(F13:F15),"")</f>
        <v/>
      </c>
    </row>
    <row r="14" customFormat="false" ht="15" hidden="false" customHeight="false" outlineLevel="0" collapsed="false">
      <c r="A14" s="41"/>
      <c r="B14" s="41"/>
      <c r="C14" s="0" t="s">
        <v>174</v>
      </c>
      <c r="D14" s="41" t="n">
        <v>1</v>
      </c>
      <c r="E14" s="52" t="s">
        <v>53</v>
      </c>
      <c r="F14" s="36" t="e">
        <f aca="false">SUMPRODUCT((INDEX(Rohdaten!$A$2:$GG$19999,,MATCH(C14,Rohdaten!$1:$1,))&amp;""=D14&amp;"")*(Rohdaten!$A$2:$A$19999&lt;&gt;""))</f>
        <v>#N/A</v>
      </c>
      <c r="G14" s="36" t="str">
        <f aca="false">IF(MATCH(C14,$C:$C,0)=ROW(C14),SUM(F14:F16),"")</f>
        <v/>
      </c>
    </row>
    <row r="15" customFormat="false" ht="15" hidden="false" customHeight="false" outlineLevel="0" collapsed="false">
      <c r="A15" s="60" t="s">
        <v>175</v>
      </c>
      <c r="B15" s="61" t="s">
        <v>176</v>
      </c>
      <c r="C15" s="62" t="s">
        <v>177</v>
      </c>
      <c r="D15" s="63"/>
      <c r="E15" s="61" t="s">
        <v>30</v>
      </c>
      <c r="F15" s="36" t="e">
        <f aca="false">SUMPRODUCT((INDEX(Rohdaten!$A$2:$GG$19999,,MATCH(C15,Rohdaten!$1:$1,))&amp;""=D15&amp;"")*(Rohdaten!$A$2:$A$19999&lt;&gt;""))</f>
        <v>#N/A</v>
      </c>
      <c r="G15" s="36" t="e">
        <f aca="false">IF(MATCH(C15,$C:$C,0)=ROW(C15),SUM(F15:F17),"")</f>
        <v>#N/A</v>
      </c>
    </row>
    <row r="16" customFormat="false" ht="15" hidden="false" customHeight="false" outlineLevel="0" collapsed="false">
      <c r="C16" s="0" t="s">
        <v>177</v>
      </c>
      <c r="D16" s="41" t="n">
        <v>0</v>
      </c>
      <c r="E16" s="52" t="s">
        <v>52</v>
      </c>
      <c r="F16" s="36" t="e">
        <f aca="false">SUMPRODUCT((INDEX(Rohdaten!$A$2:$GG$19999,,MATCH(C16,Rohdaten!$1:$1,))&amp;""=D16&amp;"")*(Rohdaten!$A$2:$A$19999&lt;&gt;""))</f>
        <v>#N/A</v>
      </c>
      <c r="G16" s="36" t="str">
        <f aca="false">IF(MATCH(C16,$C:$C,0)=ROW(C16),SUM(F16:F18),"")</f>
        <v/>
      </c>
    </row>
    <row r="17" customFormat="false" ht="15" hidden="false" customHeight="false" outlineLevel="0" collapsed="false">
      <c r="C17" s="0" t="s">
        <v>177</v>
      </c>
      <c r="D17" s="41" t="n">
        <v>1</v>
      </c>
      <c r="E17" s="52" t="s">
        <v>53</v>
      </c>
      <c r="F17" s="36" t="e">
        <f aca="false">SUMPRODUCT((INDEX(Rohdaten!$A$2:$GG$19999,,MATCH(C17,Rohdaten!$1:$1,))&amp;""=D17&amp;"")*(Rohdaten!$A$2:$A$19999&lt;&gt;""))</f>
        <v>#N/A</v>
      </c>
      <c r="G17" s="36" t="str">
        <f aca="false">IF(MATCH(C17,$C:$C,0)=ROW(C17),SUM(F17:F19),"")</f>
        <v/>
      </c>
    </row>
    <row r="18" customFormat="false" ht="15" hidden="false" customHeight="false" outlineLevel="0" collapsed="false">
      <c r="A18" s="60" t="s">
        <v>178</v>
      </c>
      <c r="B18" s="61" t="s">
        <v>179</v>
      </c>
      <c r="C18" s="62" t="s">
        <v>180</v>
      </c>
      <c r="D18" s="63"/>
      <c r="E18" s="61" t="s">
        <v>30</v>
      </c>
      <c r="F18" s="36" t="e">
        <f aca="false">SUMPRODUCT((INDEX(Rohdaten!$A$2:$GG$19999,,MATCH(C18,Rohdaten!$1:$1,))&amp;""=D18&amp;"")*(Rohdaten!$A$2:$A$19999&lt;&gt;""))</f>
        <v>#N/A</v>
      </c>
      <c r="G18" s="36" t="e">
        <f aca="false">IF(MATCH(C18,$C:$C,0)=ROW(C18),SUM(F18:F22),"")</f>
        <v>#N/A</v>
      </c>
      <c r="I18" s="7" t="s">
        <v>166</v>
      </c>
    </row>
    <row r="19" customFormat="false" ht="15" hidden="false" customHeight="false" outlineLevel="0" collapsed="false">
      <c r="C19" s="0" t="s">
        <v>180</v>
      </c>
      <c r="D19" s="41" t="n">
        <v>0</v>
      </c>
      <c r="E19" s="52" t="s">
        <v>52</v>
      </c>
      <c r="F19" s="36" t="e">
        <f aca="false">SUMPRODUCT((INDEX(Rohdaten!$A$2:$GG$19999,,MATCH(C19,Rohdaten!$1:$1,))&amp;""=D19&amp;"")*(Rohdaten!$A$2:$A$19999&lt;&gt;""))</f>
        <v>#N/A</v>
      </c>
      <c r="G19" s="36" t="str">
        <f aca="false">IF(MATCH(C19,$C:$C,0)=ROW(C19),SUM(F19:F21),"")</f>
        <v/>
      </c>
    </row>
    <row r="20" customFormat="false" ht="15" hidden="false" customHeight="false" outlineLevel="0" collapsed="false">
      <c r="C20" s="0" t="s">
        <v>180</v>
      </c>
      <c r="D20" s="41" t="n">
        <v>1</v>
      </c>
      <c r="E20" s="52" t="s">
        <v>53</v>
      </c>
      <c r="F20" s="36" t="e">
        <f aca="false">SUMPRODUCT((INDEX(Rohdaten!$A$2:$GG$19999,,MATCH(C20,Rohdaten!$1:$1,))&amp;""=D20&amp;"")*(Rohdaten!$A$2:$A$19999&lt;&gt;""))</f>
        <v>#N/A</v>
      </c>
      <c r="G20" s="36" t="str">
        <f aca="false">IF(MATCH(C20,$C:$C,0)=ROW(C20),SUM(F20:F22),"")</f>
        <v/>
      </c>
    </row>
    <row r="21" customFormat="false" ht="15" hidden="false" customHeight="false" outlineLevel="0" collapsed="false">
      <c r="A21" s="41"/>
      <c r="B21" s="41"/>
      <c r="C21" s="64" t="s">
        <v>180</v>
      </c>
      <c r="D21" s="41" t="n">
        <v>2</v>
      </c>
      <c r="E21" s="64" t="s">
        <v>181</v>
      </c>
      <c r="F21" s="36" t="e">
        <f aca="false">SUMPRODUCT((INDEX(Rohdaten!$A$2:$GG$19999,,MATCH(C21,Rohdaten!$1:$1,))&amp;""=D21&amp;"")*(Rohdaten!$A$2:$A$19999&lt;&gt;""))</f>
        <v>#N/A</v>
      </c>
      <c r="G21" s="36" t="str">
        <f aca="false">IF(MATCH(C21,$C:$C,0)=ROW(C21),SUM(F21:F23),"")</f>
        <v/>
      </c>
    </row>
    <row r="22" customFormat="false" ht="15" hidden="false" customHeight="false" outlineLevel="0" collapsed="false">
      <c r="A22" s="41"/>
      <c r="B22" s="41"/>
      <c r="C22" s="64" t="s">
        <v>180</v>
      </c>
      <c r="D22" s="41" t="n">
        <v>3</v>
      </c>
      <c r="E22" s="64" t="s">
        <v>182</v>
      </c>
      <c r="F22" s="36" t="e">
        <f aca="false">SUMPRODUCT((INDEX(Rohdaten!$A$2:$GG$19999,,MATCH(C22,Rohdaten!$1:$1,))&amp;""=D22&amp;"")*(Rohdaten!$A$2:$A$19999&lt;&gt;""))</f>
        <v>#N/A</v>
      </c>
      <c r="G22" s="36" t="str">
        <f aca="false">IF(MATCH(C22,$C:$C,0)=ROW(C22),SUM(F22:F24),"")</f>
        <v/>
      </c>
    </row>
    <row r="23" customFormat="false" ht="15" hidden="false" customHeight="false" outlineLevel="0" collapsed="false">
      <c r="A23" s="60" t="s">
        <v>178</v>
      </c>
      <c r="B23" s="61" t="s">
        <v>183</v>
      </c>
      <c r="C23" s="62" t="s">
        <v>184</v>
      </c>
      <c r="D23" s="63"/>
      <c r="E23" s="61" t="s">
        <v>30</v>
      </c>
      <c r="F23" s="36" t="e">
        <f aca="false">SUMPRODUCT((INDEX(Rohdaten!$A$2:$GG$19999,,MATCH(C23,Rohdaten!$1:$1,))&amp;""=D23&amp;"")*(Rohdaten!$A$2:$A$19999&lt;&gt;""))</f>
        <v>#N/A</v>
      </c>
      <c r="G23" s="36" t="e">
        <f aca="false">IF(MATCH(C23,$C:$C,0)=ROW(C23),SUM(F23:F26),"")</f>
        <v>#N/A</v>
      </c>
      <c r="H23" s="0" t="e">
        <f aca="false">CONCATENATE("[Filter]: TN in Elternzeit (n=",$F$20,")")</f>
        <v>#N/A</v>
      </c>
    </row>
    <row r="24" customFormat="false" ht="15" hidden="false" customHeight="false" outlineLevel="0" collapsed="false">
      <c r="C24" s="0" t="s">
        <v>184</v>
      </c>
      <c r="D24" s="41" t="n">
        <v>0</v>
      </c>
      <c r="E24" s="52" t="s">
        <v>181</v>
      </c>
      <c r="F24" s="36" t="e">
        <f aca="false">SUMPRODUCT((INDEX(Rohdaten!$A$2:$GG$19999,,MATCH(C24,Rohdaten!$1:$1,))&amp;""=D24&amp;"")*(INDEX(Rohdaten!$A$2:$GG$19999,,MATCH(C20,Rohdaten!$1:$1,))&amp;""=D20&amp;""))</f>
        <v>#N/A</v>
      </c>
      <c r="G24" s="36" t="str">
        <f aca="false">IF(MATCH(C24,$C:$C,0)=ROW(C24),SUM(F24:F26),"")</f>
        <v/>
      </c>
    </row>
    <row r="25" customFormat="false" ht="15" hidden="false" customHeight="false" outlineLevel="0" collapsed="false">
      <c r="C25" s="0" t="s">
        <v>184</v>
      </c>
      <c r="D25" s="41" t="n">
        <v>1</v>
      </c>
      <c r="E25" s="52" t="s">
        <v>185</v>
      </c>
      <c r="F25" s="36" t="e">
        <f aca="false">SUMPRODUCT((INDEX(Rohdaten!$A$2:$GG$19999,,MATCH(C25,Rohdaten!$1:$1,))&amp;""=D25&amp;"")*(Rohdaten!$A$2:$A$19999&lt;&gt;""))</f>
        <v>#N/A</v>
      </c>
      <c r="G25" s="36" t="str">
        <f aca="false">IF(MATCH(C25,$C:$C,0)=ROW(C25),SUM(F25:F27),"")</f>
        <v/>
      </c>
    </row>
    <row r="26" customFormat="false" ht="15" hidden="false" customHeight="false" outlineLevel="0" collapsed="false">
      <c r="A26" s="41"/>
      <c r="B26" s="41"/>
      <c r="C26" s="64" t="s">
        <v>184</v>
      </c>
      <c r="D26" s="41" t="n">
        <v>2</v>
      </c>
      <c r="E26" s="64" t="s">
        <v>186</v>
      </c>
      <c r="F26" s="36" t="e">
        <f aca="false">SUMPRODUCT((INDEX(Rohdaten!$A$2:$GG$19999,,MATCH(C26,Rohdaten!$1:$1,))&amp;""=D26&amp;"")*(Rohdaten!$A$2:$A$19999&lt;&gt;""))</f>
        <v>#N/A</v>
      </c>
      <c r="G26" s="36" t="str">
        <f aca="false">IF(MATCH(C26,$C:$C,0)=ROW(C26),SUM(F26:F28),"")</f>
        <v/>
      </c>
    </row>
    <row r="27" s="7" customFormat="true" ht="15" hidden="false" customHeight="false" outlineLevel="0" collapsed="false">
      <c r="A27" s="66" t="s">
        <v>187</v>
      </c>
      <c r="B27" s="67" t="s">
        <v>188</v>
      </c>
      <c r="C27" s="68" t="s">
        <v>189</v>
      </c>
      <c r="D27" s="69"/>
      <c r="E27" s="67" t="s">
        <v>30</v>
      </c>
      <c r="F27" s="55" t="e">
        <f aca="false">SUMPRODUCT((INDEX(Rohdaten!$A$2:$GG$19999,,MATCH(C27,Rohdaten!$1:$1,))&amp;""=D27&amp;"")*(Rohdaten!$A$2:$A$19999&lt;&gt;""))</f>
        <v>#N/A</v>
      </c>
      <c r="G27" s="55" t="e">
        <f aca="false">IF(MATCH(C27,$C:$C,0)=ROW(C27),SUM(F27:F29),"")</f>
        <v>#N/A</v>
      </c>
      <c r="I27" s="7" t="s">
        <v>166</v>
      </c>
    </row>
    <row r="28" customFormat="false" ht="15" hidden="false" customHeight="false" outlineLevel="0" collapsed="false">
      <c r="A28" s="70"/>
      <c r="B28" s="71"/>
      <c r="C28" s="7" t="s">
        <v>189</v>
      </c>
      <c r="D28" s="72" t="n">
        <v>0</v>
      </c>
      <c r="E28" s="71" t="s">
        <v>52</v>
      </c>
      <c r="F28" s="55" t="e">
        <f aca="false">SUMPRODUCT((INDEX(Rohdaten!$A$2:$GG$19999,,MATCH(C28,Rohdaten!$1:$1,))&amp;""=D28&amp;"")*(Rohdaten!$A$2:$A$19999&lt;&gt;""))</f>
        <v>#N/A</v>
      </c>
      <c r="G28" s="55" t="str">
        <f aca="false">IF(MATCH(C28,$C:$C,0)=ROW(C28),SUM(F28:F30),"")</f>
        <v/>
      </c>
    </row>
    <row r="29" customFormat="false" ht="15" hidden="false" customHeight="false" outlineLevel="0" collapsed="false">
      <c r="A29" s="70"/>
      <c r="B29" s="71"/>
      <c r="C29" s="7" t="s">
        <v>189</v>
      </c>
      <c r="D29" s="72" t="n">
        <v>1</v>
      </c>
      <c r="E29" s="71" t="s">
        <v>53</v>
      </c>
      <c r="F29" s="55" t="e">
        <f aca="false">SUMPRODUCT((INDEX(Rohdaten!$A$2:$GG$19999,,MATCH(C29,Rohdaten!$1:$1,))&amp;""=D29&amp;"")*(Rohdaten!$A$2:$A$19999&lt;&gt;""))</f>
        <v>#N/A</v>
      </c>
      <c r="G29" s="55" t="str">
        <f aca="false">IF(MATCH(C29,$C:$C,0)=ROW(C29),SUM(F29:F31),"")</f>
        <v/>
      </c>
    </row>
    <row r="30" customFormat="false" ht="15" hidden="false" customHeight="false" outlineLevel="0" collapsed="false">
      <c r="A30" s="60" t="s">
        <v>190</v>
      </c>
      <c r="B30" s="61" t="s">
        <v>191</v>
      </c>
      <c r="C30" s="62" t="s">
        <v>192</v>
      </c>
      <c r="D30" s="63"/>
      <c r="E30" s="61" t="s">
        <v>30</v>
      </c>
      <c r="F30" s="36" t="e">
        <f aca="false">SUMPRODUCT((INDEX(Rohdaten!$A$2:$GG$19999,,MATCH(C30,Rohdaten!$1:$1,))&amp;""=D30&amp;"")*(Rohdaten!$A$2:$A$19999&lt;&gt;""))</f>
        <v>#N/A</v>
      </c>
      <c r="G30" s="36" t="e">
        <f aca="false">IF(MATCH(C30,$C:$C,0)=ROW(C30),SUM(F30:F32),"")</f>
        <v>#N/A</v>
      </c>
      <c r="H30" s="37" t="s">
        <v>193</v>
      </c>
    </row>
    <row r="31" customFormat="false" ht="15" hidden="false" customHeight="false" outlineLevel="0" collapsed="false">
      <c r="C31" s="0" t="s">
        <v>192</v>
      </c>
      <c r="D31" s="41" t="n">
        <v>0</v>
      </c>
      <c r="E31" s="52" t="s">
        <v>52</v>
      </c>
      <c r="F31" s="36" t="e">
        <f aca="false">SUMPRODUCT((INDEX(Rohdaten!$A$2:$GG$19999,,MATCH(C31,Rohdaten!$1:$1,))&amp;""=D31&amp;"")*(Rohdaten!$A$2:$A$19999&lt;&gt;""))</f>
        <v>#N/A</v>
      </c>
      <c r="G31" s="36" t="str">
        <f aca="false">IF(MATCH(C31,$C:$C,0)=ROW(C31),SUM(F31:F33),"")</f>
        <v/>
      </c>
    </row>
    <row r="32" customFormat="false" ht="15" hidden="false" customHeight="false" outlineLevel="0" collapsed="false">
      <c r="C32" s="0" t="s">
        <v>192</v>
      </c>
      <c r="D32" s="41" t="n">
        <v>1</v>
      </c>
      <c r="E32" s="52" t="s">
        <v>53</v>
      </c>
      <c r="F32" s="36" t="e">
        <f aca="false">SUMPRODUCT((INDEX(Rohdaten!$A$2:$GG$19999,,MATCH(C32,Rohdaten!$1:$1,))&amp;""=D32&amp;"")*(Rohdaten!$A$2:$A$19999&lt;&gt;""))</f>
        <v>#N/A</v>
      </c>
      <c r="G32" s="36" t="str">
        <f aca="false">IF(MATCH(C32,$C:$C,0)=ROW(C32),SUM(F32:F34),"")</f>
        <v/>
      </c>
    </row>
    <row r="33" customFormat="false" ht="15" hidden="false" customHeight="false" outlineLevel="0" collapsed="false">
      <c r="A33" s="66" t="s">
        <v>190</v>
      </c>
      <c r="B33" s="67" t="s">
        <v>194</v>
      </c>
      <c r="C33" s="68" t="s">
        <v>195</v>
      </c>
      <c r="D33" s="69"/>
      <c r="E33" s="67" t="s">
        <v>30</v>
      </c>
      <c r="F33" s="55" t="e">
        <f aca="false">SUMPRODUCT((INDEX(Rohdaten!$A$2:$GG$19999,,MATCH(C33,Rohdaten!$1:$1,))&amp;""=D33&amp;"")*(Rohdaten!$A$2:$A$19999&lt;&gt;""))</f>
        <v>#N/A</v>
      </c>
      <c r="G33" s="55" t="e">
        <f aca="false">IF(MATCH(C33,$C:$C,0)=ROW(C33),SUM(F33:F35),"")</f>
        <v>#N/A</v>
      </c>
      <c r="H33" s="73" t="s">
        <v>196</v>
      </c>
      <c r="I33" s="7" t="s">
        <v>166</v>
      </c>
    </row>
    <row r="34" customFormat="false" ht="15" hidden="false" customHeight="false" outlineLevel="0" collapsed="false">
      <c r="A34" s="70"/>
      <c r="B34" s="71"/>
      <c r="C34" s="7" t="s">
        <v>195</v>
      </c>
      <c r="D34" s="72" t="n">
        <v>0</v>
      </c>
      <c r="E34" s="71" t="s">
        <v>52</v>
      </c>
      <c r="F34" s="55" t="e">
        <f aca="false">SUMPRODUCT((INDEX(Rohdaten!$A$2:$GG$19999,,MATCH(C34,Rohdaten!$1:$1,))&amp;""=D34&amp;"")*(Rohdaten!$A$2:$A$19999&lt;&gt;""))</f>
        <v>#N/A</v>
      </c>
      <c r="G34" s="55" t="str">
        <f aca="false">IF(MATCH(C34,$C:$C,0)=ROW(C34),SUM(F34:F36),"")</f>
        <v/>
      </c>
      <c r="H34" s="7"/>
    </row>
    <row r="35" customFormat="false" ht="15" hidden="false" customHeight="false" outlineLevel="0" collapsed="false">
      <c r="A35" s="70"/>
      <c r="B35" s="71"/>
      <c r="C35" s="7" t="s">
        <v>195</v>
      </c>
      <c r="D35" s="72" t="n">
        <v>1</v>
      </c>
      <c r="E35" s="71" t="s">
        <v>53</v>
      </c>
      <c r="F35" s="55" t="e">
        <f aca="false">SUMPRODUCT((INDEX(Rohdaten!$A$2:$GG$19999,,MATCH(C35,Rohdaten!$1:$1,))&amp;""=D35&amp;"")*(Rohdaten!$A$2:$A$19999&lt;&gt;""))</f>
        <v>#N/A</v>
      </c>
      <c r="G35" s="55" t="str">
        <f aca="false">IF(MATCH(C35,$C:$C,0)=ROW(C35),SUM(F35:F37),"")</f>
        <v/>
      </c>
      <c r="H35" s="7"/>
    </row>
    <row r="36" customFormat="false" ht="15" hidden="false" customHeight="false" outlineLevel="0" collapsed="false">
      <c r="A36" s="60" t="s">
        <v>197</v>
      </c>
      <c r="B36" s="61" t="s">
        <v>198</v>
      </c>
      <c r="C36" s="62" t="s">
        <v>199</v>
      </c>
      <c r="D36" s="63"/>
      <c r="E36" s="61" t="s">
        <v>30</v>
      </c>
      <c r="F36" s="36" t="e">
        <f aca="false">SUMPRODUCT((INDEX(Rohdaten!$A$2:$GG$19999,,MATCH(C36,Rohdaten!$1:$1,))&amp;""=D36&amp;"")*(Rohdaten!$A$2:$A$19999&lt;&gt;""))</f>
        <v>#N/A</v>
      </c>
      <c r="G36" s="36" t="e">
        <f aca="false">IF(MATCH(C36,$C:$C,0)=ROW(C36),SUM(F36:F41),"")</f>
        <v>#N/A</v>
      </c>
    </row>
    <row r="37" customFormat="false" ht="15" hidden="false" customHeight="false" outlineLevel="0" collapsed="false">
      <c r="C37" s="0" t="s">
        <v>199</v>
      </c>
      <c r="D37" s="41" t="n">
        <v>1</v>
      </c>
      <c r="E37" s="52" t="s">
        <v>200</v>
      </c>
      <c r="F37" s="36" t="e">
        <f aca="false">SUMPRODUCT((INDEX(Rohdaten!$A$2:$GG$19999,,MATCH(C37,Rohdaten!$1:$1,))&amp;""=D37&amp;"")*(Rohdaten!$A$2:$A$19999&lt;&gt;""))</f>
        <v>#N/A</v>
      </c>
      <c r="G37" s="36" t="str">
        <f aca="false">IF(MATCH(C37,$C:$C,0)=ROW(C37),SUM(F37:F39),"")</f>
        <v/>
      </c>
    </row>
    <row r="38" customFormat="false" ht="15" hidden="false" customHeight="false" outlineLevel="0" collapsed="false">
      <c r="C38" s="0" t="s">
        <v>199</v>
      </c>
      <c r="D38" s="41" t="n">
        <v>2</v>
      </c>
      <c r="E38" s="52" t="s">
        <v>201</v>
      </c>
      <c r="F38" s="36" t="e">
        <f aca="false">SUMPRODUCT((INDEX(Rohdaten!$A$2:$GG$19999,,MATCH(C38,Rohdaten!$1:$1,))&amp;""=D38&amp;"")*(Rohdaten!$A$2:$A$19999&lt;&gt;""))</f>
        <v>#N/A</v>
      </c>
      <c r="G38" s="36" t="str">
        <f aca="false">IF(MATCH(C38,$C:$C,0)=ROW(C38),SUM(F38:F40),"")</f>
        <v/>
      </c>
    </row>
    <row r="39" customFormat="false" ht="15" hidden="false" customHeight="false" outlineLevel="0" collapsed="false">
      <c r="A39" s="41"/>
      <c r="B39" s="41"/>
      <c r="C39" s="64" t="s">
        <v>199</v>
      </c>
      <c r="D39" s="41" t="n">
        <v>3</v>
      </c>
      <c r="E39" s="64" t="s">
        <v>202</v>
      </c>
      <c r="F39" s="36" t="e">
        <f aca="false">SUMPRODUCT((INDEX(Rohdaten!$A$2:$GG$19999,,MATCH(C39,Rohdaten!$1:$1,))&amp;""=D39&amp;"")*(Rohdaten!$A$2:$A$19999&lt;&gt;""))</f>
        <v>#N/A</v>
      </c>
      <c r="G39" s="36" t="str">
        <f aca="false">IF(MATCH(C39,$C:$C,0)=ROW(C39),SUM(F39:F41),"")</f>
        <v/>
      </c>
    </row>
    <row r="40" customFormat="false" ht="15" hidden="false" customHeight="false" outlineLevel="0" collapsed="false">
      <c r="A40" s="41"/>
      <c r="B40" s="41"/>
      <c r="C40" s="64" t="s">
        <v>199</v>
      </c>
      <c r="D40" s="41" t="n">
        <v>4</v>
      </c>
      <c r="E40" s="64" t="s">
        <v>203</v>
      </c>
      <c r="F40" s="36" t="e">
        <f aca="false">SUMPRODUCT((INDEX(Rohdaten!$A$2:$GG$19999,,MATCH(C40,Rohdaten!$1:$1,))&amp;""=D40&amp;"")*(Rohdaten!$A$2:$A$19999&lt;&gt;""))</f>
        <v>#N/A</v>
      </c>
      <c r="G40" s="36" t="str">
        <f aca="false">IF(MATCH(C40,$C:$C,0)=ROW(C40),SUM(F40:F42),"")</f>
        <v/>
      </c>
    </row>
    <row r="41" customFormat="false" ht="15" hidden="false" customHeight="false" outlineLevel="0" collapsed="false">
      <c r="A41" s="74"/>
      <c r="B41" s="74"/>
      <c r="C41" s="75" t="s">
        <v>199</v>
      </c>
      <c r="D41" s="74" t="n">
        <v>5</v>
      </c>
      <c r="E41" s="47" t="s">
        <v>204</v>
      </c>
      <c r="F41" s="36" t="e">
        <f aca="false">SUMPRODUCT((INDEX(Rohdaten!$A$2:$GG$19999,,MATCH(C41,Rohdaten!$1:$1,))&amp;""=D41&amp;"")*(Rohdaten!$A$2:$A$19999&lt;&gt;""))</f>
        <v>#N/A</v>
      </c>
      <c r="G41" s="36" t="str">
        <f aca="false">IF(MATCH(C41,$C:$C,0)=ROW(C41),SUM(F41:F43),"")</f>
        <v/>
      </c>
    </row>
    <row r="42" customFormat="false" ht="15" hidden="false" customHeight="false" outlineLevel="0" collapsed="false">
      <c r="A42" s="60" t="s">
        <v>197</v>
      </c>
      <c r="B42" s="61" t="s">
        <v>205</v>
      </c>
      <c r="C42" s="62" t="s">
        <v>206</v>
      </c>
      <c r="D42" s="63"/>
      <c r="E42" s="61" t="s">
        <v>30</v>
      </c>
      <c r="F42" s="36" t="e">
        <f aca="false">SUMPRODUCT((INDEX(Rohdaten!$A$2:$GG$19999,,MATCH(C42,Rohdaten!$1:$1,))&amp;""=D42&amp;"")*(Rohdaten!$A$2:$A$19999&lt;&gt;""))</f>
        <v>#N/A</v>
      </c>
      <c r="G42" s="36" t="e">
        <f aca="false">IF(MATCH(C42,$C:$C,0)=ROW(C42),SUM(F42:F47),"")</f>
        <v>#N/A</v>
      </c>
    </row>
    <row r="43" customFormat="false" ht="15" hidden="false" customHeight="false" outlineLevel="0" collapsed="false">
      <c r="C43" s="0" t="s">
        <v>206</v>
      </c>
      <c r="D43" s="41" t="n">
        <v>1</v>
      </c>
      <c r="E43" s="52" t="s">
        <v>207</v>
      </c>
      <c r="F43" s="36" t="e">
        <f aca="false">SUMPRODUCT((INDEX(Rohdaten!$A$2:$GG$19999,,MATCH(C43,Rohdaten!$1:$1,))&amp;""=D43&amp;"")*(Rohdaten!$A$2:$A$19999&lt;&gt;""))</f>
        <v>#N/A</v>
      </c>
      <c r="G43" s="36" t="str">
        <f aca="false">IF(MATCH(C43,$C:$C,0)=ROW(C43),SUM(F43:F45),"")</f>
        <v/>
      </c>
    </row>
    <row r="44" customFormat="false" ht="15" hidden="false" customHeight="false" outlineLevel="0" collapsed="false">
      <c r="C44" s="0" t="s">
        <v>206</v>
      </c>
      <c r="D44" s="41" t="n">
        <v>2</v>
      </c>
      <c r="E44" s="52" t="s">
        <v>208</v>
      </c>
      <c r="F44" s="36" t="e">
        <f aca="false">SUMPRODUCT((INDEX(Rohdaten!$A$2:$GG$19999,,MATCH(C44,Rohdaten!$1:$1,))&amp;""=D44&amp;"")*(Rohdaten!$A$2:$A$19999&lt;&gt;""))</f>
        <v>#N/A</v>
      </c>
      <c r="G44" s="36" t="str">
        <f aca="false">IF(MATCH(C44,$C:$C,0)=ROW(C44),SUM(F44:F46),"")</f>
        <v/>
      </c>
    </row>
    <row r="45" customFormat="false" ht="15" hidden="false" customHeight="false" outlineLevel="0" collapsed="false">
      <c r="A45" s="41"/>
      <c r="B45" s="41"/>
      <c r="C45" s="64" t="s">
        <v>206</v>
      </c>
      <c r="D45" s="41" t="n">
        <v>3</v>
      </c>
      <c r="E45" s="64" t="s">
        <v>209</v>
      </c>
      <c r="F45" s="36" t="e">
        <f aca="false">SUMPRODUCT((INDEX(Rohdaten!$A$2:$GG$19999,,MATCH(C45,Rohdaten!$1:$1,))&amp;""=D45&amp;"")*(Rohdaten!$A$2:$A$19999&lt;&gt;""))</f>
        <v>#N/A</v>
      </c>
      <c r="G45" s="36" t="str">
        <f aca="false">IF(MATCH(C45,$C:$C,0)=ROW(C45),SUM(F45:F47),"")</f>
        <v/>
      </c>
    </row>
    <row r="46" customFormat="false" ht="15" hidden="false" customHeight="false" outlineLevel="0" collapsed="false">
      <c r="A46" s="41"/>
      <c r="B46" s="41"/>
      <c r="C46" s="64" t="s">
        <v>206</v>
      </c>
      <c r="D46" s="41" t="n">
        <v>4</v>
      </c>
      <c r="E46" s="64" t="s">
        <v>210</v>
      </c>
      <c r="F46" s="36" t="e">
        <f aca="false">SUMPRODUCT((INDEX(Rohdaten!$A$2:$GG$19999,,MATCH(C46,Rohdaten!$1:$1,))&amp;""=D46&amp;"")*(Rohdaten!$A$2:$A$19999&lt;&gt;""))</f>
        <v>#N/A</v>
      </c>
      <c r="G46" s="36" t="str">
        <f aca="false">IF(MATCH(C46,$C:$C,0)=ROW(C46),SUM(F46:F49),"")</f>
        <v/>
      </c>
    </row>
    <row r="47" customFormat="false" ht="15" hidden="false" customHeight="false" outlineLevel="0" collapsed="false">
      <c r="A47" s="74"/>
      <c r="B47" s="74"/>
      <c r="C47" s="75" t="s">
        <v>206</v>
      </c>
      <c r="D47" s="74" t="n">
        <v>5</v>
      </c>
      <c r="E47" s="47" t="s">
        <v>182</v>
      </c>
      <c r="F47" s="36" t="e">
        <f aca="false">SUMPRODUCT((INDEX(Rohdaten!$A$2:$GG$19999,,MATCH(C47,Rohdaten!$1:$1,))&amp;""=D47&amp;"")*(Rohdaten!$A$2:$A$19999&lt;&gt;""))</f>
        <v>#N/A</v>
      </c>
      <c r="G47" s="36" t="str">
        <f aca="false">IF(MATCH(C47,$C:$C,0)=ROW(C47),SUM(F47:F50),"")</f>
        <v/>
      </c>
    </row>
    <row r="48" customFormat="false" ht="15" hidden="false" customHeight="false" outlineLevel="0" collapsed="false">
      <c r="A48" s="74"/>
      <c r="B48" s="74"/>
      <c r="C48" s="75"/>
      <c r="D48" s="74"/>
      <c r="E48" s="47" t="s">
        <v>211</v>
      </c>
      <c r="F48" s="36" t="e">
        <f aca="false">F42+F47</f>
        <v>#N/A</v>
      </c>
      <c r="G48" s="36"/>
    </row>
    <row r="49" customFormat="false" ht="15" hidden="false" customHeight="false" outlineLevel="0" collapsed="false">
      <c r="A49" s="60" t="s">
        <v>197</v>
      </c>
      <c r="B49" s="61" t="s">
        <v>168</v>
      </c>
      <c r="C49" s="62" t="s">
        <v>212</v>
      </c>
      <c r="D49" s="63"/>
      <c r="E49" s="61" t="s">
        <v>30</v>
      </c>
      <c r="F49" s="36" t="e">
        <f aca="false">SUMPRODUCT((INDEX(Rohdaten!$A$2:$GG$19999,,MATCH(C49,Rohdaten!$1:$1,))&amp;""=D49&amp;"")*(Rohdaten!$A$2:$A$19999&lt;&gt;""))</f>
        <v>#N/A</v>
      </c>
      <c r="G49" s="36" t="e">
        <f aca="false">IF(MATCH(C49,$C:$C,0)=ROW(C49),SUM(F49:F53),"")</f>
        <v>#N/A</v>
      </c>
    </row>
    <row r="50" customFormat="false" ht="15" hidden="false" customHeight="false" outlineLevel="0" collapsed="false">
      <c r="A50" s="74"/>
      <c r="B50" s="74"/>
      <c r="C50" s="75" t="s">
        <v>212</v>
      </c>
      <c r="D50" s="74" t="n">
        <v>1</v>
      </c>
      <c r="E50" s="47" t="s">
        <v>213</v>
      </c>
      <c r="F50" s="36" t="e">
        <f aca="false">SUMPRODUCT((INDEX(Rohdaten!$A$2:$GG$19999,,MATCH(C50,Rohdaten!$1:$1,))&amp;""=D50&amp;"")*(Rohdaten!$A$2:$A$19999&lt;&gt;""))</f>
        <v>#N/A</v>
      </c>
      <c r="G50" s="36" t="str">
        <f aca="false">IF(MATCH(C50,$C:$C,0)=ROW(C50),SUM(F50:F52),"")</f>
        <v/>
      </c>
    </row>
    <row r="51" customFormat="false" ht="15" hidden="false" customHeight="false" outlineLevel="0" collapsed="false">
      <c r="A51" s="74"/>
      <c r="B51" s="74"/>
      <c r="C51" s="75" t="s">
        <v>212</v>
      </c>
      <c r="D51" s="74" t="n">
        <v>2</v>
      </c>
      <c r="E51" s="47" t="s">
        <v>214</v>
      </c>
      <c r="F51" s="36" t="e">
        <f aca="false">SUMPRODUCT((INDEX(Rohdaten!$A$2:$GG$19999,,MATCH(C51,Rohdaten!$1:$1,))&amp;""=D51&amp;"")*(Rohdaten!$A$2:$A$19999&lt;&gt;""))</f>
        <v>#N/A</v>
      </c>
      <c r="G51" s="36" t="str">
        <f aca="false">IF(MATCH(C51,$C:$C,0)=ROW(C51),SUM(F51:F53),"")</f>
        <v/>
      </c>
    </row>
    <row r="52" customFormat="false" ht="15" hidden="false" customHeight="false" outlineLevel="0" collapsed="false">
      <c r="A52" s="74"/>
      <c r="B52" s="74"/>
      <c r="C52" s="75" t="s">
        <v>212</v>
      </c>
      <c r="D52" s="74" t="n">
        <v>3</v>
      </c>
      <c r="E52" s="47" t="s">
        <v>215</v>
      </c>
      <c r="F52" s="36" t="e">
        <f aca="false">SUMPRODUCT((INDEX(Rohdaten!$A$2:$GG$19999,,MATCH(C52,Rohdaten!$1:$1,))&amp;""=D52&amp;"")*(Rohdaten!$A$2:$A$19999&lt;&gt;""))</f>
        <v>#N/A</v>
      </c>
      <c r="G52" s="36" t="str">
        <f aca="false">IF(MATCH(C52,$C:$C,0)=ROW(C52),SUM(F52:F55),"")</f>
        <v/>
      </c>
    </row>
    <row r="53" customFormat="false" ht="15" hidden="false" customHeight="false" outlineLevel="0" collapsed="false">
      <c r="A53" s="74"/>
      <c r="B53" s="74"/>
      <c r="C53" s="75" t="s">
        <v>212</v>
      </c>
      <c r="D53" s="74" t="n">
        <v>4</v>
      </c>
      <c r="E53" s="47" t="s">
        <v>182</v>
      </c>
      <c r="F53" s="36" t="e">
        <f aca="false">SUMPRODUCT(((INDEX(Rohdaten!$A$2:$GG$19999,,MATCH(C53,Rohdaten!$1:$1,))&amp;""=D53&amp;"")+(INDEX(Rohdaten!$A$2:$GG$19999,,MATCH(C53,Rohdaten!$1:$1,))=0))*(Rohdaten!$A$2:$A$19999&lt;&gt;""))</f>
        <v>#N/A</v>
      </c>
      <c r="G53" s="36" t="str">
        <f aca="false">IF(MATCH(C53,$C:$C,0)=ROW(C53),SUM(F53:F56),"")</f>
        <v/>
      </c>
    </row>
    <row r="54" customFormat="false" ht="15" hidden="false" customHeight="false" outlineLevel="0" collapsed="false">
      <c r="A54" s="74"/>
      <c r="B54" s="74"/>
      <c r="C54" s="75"/>
      <c r="D54" s="74"/>
      <c r="E54" s="47" t="s">
        <v>211</v>
      </c>
      <c r="F54" s="36" t="e">
        <f aca="false">F49+F53</f>
        <v>#N/A</v>
      </c>
      <c r="G54" s="36"/>
    </row>
    <row r="55" customFormat="false" ht="15" hidden="false" customHeight="false" outlineLevel="0" collapsed="false">
      <c r="A55" s="60" t="s">
        <v>197</v>
      </c>
      <c r="B55" s="61" t="s">
        <v>216</v>
      </c>
      <c r="C55" s="62" t="s">
        <v>217</v>
      </c>
      <c r="D55" s="63"/>
      <c r="E55" s="61" t="s">
        <v>30</v>
      </c>
      <c r="F55" s="36" t="e">
        <f aca="false">SUMPRODUCT((INDEX(Rohdaten!$A$2:$GG$19999,,MATCH(C55,Rohdaten!$1:$1,))&amp;""=D55&amp;"")*(Rohdaten!$A$2:$A$19999&lt;&gt;""))</f>
        <v>#N/A</v>
      </c>
      <c r="G55" s="36" t="e">
        <f aca="false">IF(MATCH(C55,$C:$C,0)=ROW(C55),SUM(F55:F57),"")</f>
        <v>#N/A</v>
      </c>
      <c r="H55" s="0" t="str">
        <f aca="false">CONCATENATE("[Filter] Erwerbspause hat stattgefunden: n = ",SUM(K198:K202))</f>
        <v>[Filter] Erwerbspause hat stattgefunden: n = 0</v>
      </c>
    </row>
    <row r="56" customFormat="false" ht="15" hidden="false" customHeight="false" outlineLevel="0" collapsed="false">
      <c r="C56" s="0" t="s">
        <v>217</v>
      </c>
      <c r="D56" s="41" t="n">
        <v>0</v>
      </c>
      <c r="E56" s="52" t="s">
        <v>218</v>
      </c>
      <c r="F56" s="36" t="e">
        <f aca="false">SUMPRODUCT((INDEX(Rohdaten!$A$2:$GG$19999,,MATCH(C56,Rohdaten!$1:$1,))&amp;""=D56&amp;"")*(Rohdaten!$A$2:$A$19999&lt;&gt;""))</f>
        <v>#N/A</v>
      </c>
      <c r="G56" s="36" t="str">
        <f aca="false">IF(MATCH(C56,$C:$C,0)=ROW(C56),SUM(F56:F58),"")</f>
        <v/>
      </c>
    </row>
    <row r="57" customFormat="false" ht="15" hidden="false" customHeight="false" outlineLevel="0" collapsed="false">
      <c r="C57" s="0" t="s">
        <v>217</v>
      </c>
      <c r="D57" s="41" t="n">
        <v>1</v>
      </c>
      <c r="E57" s="52" t="s">
        <v>219</v>
      </c>
      <c r="F57" s="36" t="e">
        <f aca="false">SUMPRODUCT((INDEX(Rohdaten!$A$2:$GG$19999,,MATCH(C57,Rohdaten!$1:$1,))&amp;""=D57&amp;"")*(Rohdaten!$A$2:$A$19999&lt;&gt;""))</f>
        <v>#N/A</v>
      </c>
      <c r="G57" s="36" t="str">
        <f aca="false">IF(MATCH(C57,$C:$C,0)=ROW(C57),SUM(F57:F59),"")</f>
        <v/>
      </c>
    </row>
    <row r="58" customFormat="false" ht="15" hidden="false" customHeight="false" outlineLevel="0" collapsed="false">
      <c r="A58" s="60" t="s">
        <v>197</v>
      </c>
      <c r="B58" s="61" t="s">
        <v>220</v>
      </c>
      <c r="C58" s="62" t="s">
        <v>221</v>
      </c>
      <c r="D58" s="63"/>
      <c r="E58" s="61" t="s">
        <v>30</v>
      </c>
      <c r="F58" s="36" t="e">
        <f aca="false">SUMPRODUCT((INDEX(Rohdaten!$A$2:$GG$19999,,MATCH(C58,Rohdaten!$1:$1,))&amp;""=D58&amp;"")*(Rohdaten!$A$2:$A$19999&lt;&gt;""))</f>
        <v>#N/A</v>
      </c>
      <c r="G58" s="36" t="e">
        <f aca="false">IF(MATCH(C58,$C:$C,0)=ROW(C58),SUM(F58:F60),"")</f>
        <v>#N/A</v>
      </c>
    </row>
    <row r="59" customFormat="false" ht="15" hidden="false" customHeight="false" outlineLevel="0" collapsed="false">
      <c r="C59" s="0" t="s">
        <v>221</v>
      </c>
      <c r="D59" s="41" t="n">
        <v>0</v>
      </c>
      <c r="E59" s="52" t="s">
        <v>218</v>
      </c>
      <c r="F59" s="36" t="e">
        <f aca="false">SUMPRODUCT((INDEX(Rohdaten!$A$2:$GG$19999,,MATCH(C59,Rohdaten!$1:$1,))&amp;""=D59&amp;"")*(Rohdaten!$A$2:$A$19999&lt;&gt;""))</f>
        <v>#N/A</v>
      </c>
      <c r="G59" s="36" t="str">
        <f aca="false">IF(MATCH(C59,$C:$C,0)=ROW(C59),SUM(F59:F61),"")</f>
        <v/>
      </c>
    </row>
    <row r="60" customFormat="false" ht="15" hidden="false" customHeight="false" outlineLevel="0" collapsed="false">
      <c r="C60" s="0" t="s">
        <v>221</v>
      </c>
      <c r="D60" s="41" t="n">
        <v>1</v>
      </c>
      <c r="E60" s="52" t="s">
        <v>219</v>
      </c>
      <c r="F60" s="36" t="e">
        <f aca="false">SUMPRODUCT((INDEX(Rohdaten!$A$2:$GG$19999,,MATCH(C60,Rohdaten!$1:$1,))&amp;""=D60&amp;"")*(Rohdaten!$A$2:$A$19999&lt;&gt;""))</f>
        <v>#N/A</v>
      </c>
      <c r="G60" s="36" t="str">
        <f aca="false">IF(MATCH(C60,$C:$C,0)=ROW(C60),SUM(F60:F62),"")</f>
        <v/>
      </c>
    </row>
    <row r="61" customFormat="false" ht="15" hidden="false" customHeight="false" outlineLevel="0" collapsed="false">
      <c r="A61" s="60" t="s">
        <v>222</v>
      </c>
      <c r="B61" s="61" t="s">
        <v>223</v>
      </c>
      <c r="C61" s="62" t="s">
        <v>224</v>
      </c>
      <c r="D61" s="63"/>
      <c r="E61" s="61" t="s">
        <v>30</v>
      </c>
      <c r="F61" s="36" t="e">
        <f aca="false">SUMPRODUCT((INDEX(Rohdaten!$A$2:$GG$19999,,MATCH(C61,Rohdaten!$1:$1,))&amp;""=D61&amp;"")*(Rohdaten!$A$2:$A$19999&lt;&gt;""))</f>
        <v>#N/A</v>
      </c>
      <c r="G61" s="36" t="e">
        <f aca="false">IF(MATCH(C61,$C:$C,0)=ROW(C61),SUM(F61:F66),"")</f>
        <v>#N/A</v>
      </c>
    </row>
    <row r="62" customFormat="false" ht="15" hidden="false" customHeight="false" outlineLevel="0" collapsed="false">
      <c r="C62" s="0" t="s">
        <v>224</v>
      </c>
      <c r="D62" s="41" t="n">
        <v>1</v>
      </c>
      <c r="E62" s="52" t="s">
        <v>225</v>
      </c>
      <c r="F62" s="36" t="e">
        <f aca="false">SUMPRODUCT((INDEX(Rohdaten!$A$2:$GG$19999,,MATCH(C62,Rohdaten!$1:$1,))&amp;""=D62&amp;"")*(Rohdaten!$A$2:$A$19999&lt;&gt;""))</f>
        <v>#N/A</v>
      </c>
      <c r="G62" s="36" t="str">
        <f aca="false">IF(MATCH(C62,$C:$C,0)=ROW(C62),SUM(F62:F64),"")</f>
        <v/>
      </c>
    </row>
    <row r="63" customFormat="false" ht="15" hidden="false" customHeight="false" outlineLevel="0" collapsed="false">
      <c r="C63" s="0" t="s">
        <v>224</v>
      </c>
      <c r="D63" s="41" t="n">
        <v>2</v>
      </c>
      <c r="E63" s="52" t="s">
        <v>226</v>
      </c>
      <c r="F63" s="36" t="e">
        <f aca="false">SUMPRODUCT((INDEX(Rohdaten!$A$2:$GG$19999,,MATCH(C63,Rohdaten!$1:$1,))&amp;""=D63&amp;"")*(Rohdaten!$A$2:$A$19999&lt;&gt;""))</f>
        <v>#N/A</v>
      </c>
      <c r="G63" s="36" t="str">
        <f aca="false">IF(MATCH(C63,$C:$C,0)=ROW(C63),SUM(F63:F65),"")</f>
        <v/>
      </c>
    </row>
    <row r="64" customFormat="false" ht="15" hidden="false" customHeight="false" outlineLevel="0" collapsed="false">
      <c r="A64" s="41"/>
      <c r="B64" s="41"/>
      <c r="C64" s="64" t="s">
        <v>224</v>
      </c>
      <c r="D64" s="41" t="n">
        <v>3</v>
      </c>
      <c r="E64" s="64" t="s">
        <v>227</v>
      </c>
      <c r="F64" s="36" t="e">
        <f aca="false">SUMPRODUCT((INDEX(Rohdaten!$A$2:$GG$19999,,MATCH(C64,Rohdaten!$1:$1,))&amp;""=D64&amp;"")*(Rohdaten!$A$2:$A$19999&lt;&gt;""))</f>
        <v>#N/A</v>
      </c>
      <c r="G64" s="36" t="str">
        <f aca="false">IF(MATCH(C64,$C:$C,0)=ROW(C64),SUM(F64:F66),"")</f>
        <v/>
      </c>
    </row>
    <row r="65" customFormat="false" ht="15" hidden="false" customHeight="false" outlineLevel="0" collapsed="false">
      <c r="A65" s="41"/>
      <c r="B65" s="41"/>
      <c r="C65" s="64" t="s">
        <v>224</v>
      </c>
      <c r="D65" s="41" t="n">
        <v>4</v>
      </c>
      <c r="E65" s="64" t="s">
        <v>228</v>
      </c>
      <c r="F65" s="36" t="e">
        <f aca="false">SUMPRODUCT((INDEX(Rohdaten!$A$2:$GG$19999,,MATCH(C65,Rohdaten!$1:$1,))&amp;""=D65&amp;"")*(Rohdaten!$A$2:$A$19999&lt;&gt;""))</f>
        <v>#N/A</v>
      </c>
      <c r="G65" s="36" t="str">
        <f aca="false">IF(MATCH(C65,$C:$C,0)=ROW(C65),SUM(F65:F67),"")</f>
        <v/>
      </c>
    </row>
    <row r="66" customFormat="false" ht="15" hidden="false" customHeight="false" outlineLevel="0" collapsed="false">
      <c r="A66" s="74"/>
      <c r="B66" s="74"/>
      <c r="C66" s="75" t="s">
        <v>224</v>
      </c>
      <c r="D66" s="74" t="n">
        <v>5</v>
      </c>
      <c r="E66" s="47" t="s">
        <v>229</v>
      </c>
      <c r="F66" s="36" t="e">
        <f aca="false">SUMPRODUCT((INDEX(Rohdaten!$A$2:$GG$19999,,MATCH(C66,Rohdaten!$1:$1,))&amp;""=D66&amp;"")*(Rohdaten!$A$2:$A$19999&lt;&gt;""))</f>
        <v>#N/A</v>
      </c>
      <c r="G66" s="36" t="str">
        <f aca="false">IF(MATCH(C66,$C:$C,0)=ROW(C66),SUM(F66:F68),"")</f>
        <v/>
      </c>
    </row>
    <row r="67" s="7" customFormat="true" ht="15" hidden="false" customHeight="false" outlineLevel="0" collapsed="false">
      <c r="A67" s="66" t="s">
        <v>230</v>
      </c>
      <c r="B67" s="67" t="s">
        <v>231</v>
      </c>
      <c r="C67" s="68" t="s">
        <v>232</v>
      </c>
      <c r="D67" s="69"/>
      <c r="E67" s="67" t="s">
        <v>30</v>
      </c>
      <c r="F67" s="55" t="e">
        <f aca="false">SUMPRODUCT((INDEX(Rohdaten!$A$2:$GG$19999,,MATCH(C67,Rohdaten!$1:$1,))&amp;""=D67&amp;"")*(Rohdaten!$A$2:$A$19999&lt;&gt;""))</f>
        <v>#N/A</v>
      </c>
      <c r="G67" s="55" t="e">
        <f aca="false">IF(MATCH(C67,$C:$C,0)=ROW(C67),SUM(F67:F69),"")</f>
        <v>#N/A</v>
      </c>
      <c r="I67" s="7" t="s">
        <v>233</v>
      </c>
    </row>
    <row r="68" s="7" customFormat="true" ht="15" hidden="false" customHeight="false" outlineLevel="0" collapsed="false">
      <c r="A68" s="76"/>
      <c r="B68" s="76"/>
      <c r="C68" s="77" t="s">
        <v>232</v>
      </c>
      <c r="D68" s="76" t="n">
        <v>0</v>
      </c>
      <c r="E68" s="78" t="s">
        <v>218</v>
      </c>
      <c r="F68" s="55" t="e">
        <f aca="false">SUMPRODUCT((INDEX(Rohdaten!$A$2:$GG$19999,,MATCH(C68,Rohdaten!$1:$1,))&amp;""=D68&amp;"")*(Rohdaten!$A$2:$A$19999&lt;&gt;""))</f>
        <v>#N/A</v>
      </c>
      <c r="G68" s="55" t="str">
        <f aca="false">IF(MATCH(C68,$C:$C,0)=ROW(C68),SUM(F68:F70),"")</f>
        <v/>
      </c>
      <c r="I68" s="0"/>
    </row>
    <row r="69" s="7" customFormat="true" ht="15" hidden="false" customHeight="false" outlineLevel="0" collapsed="false">
      <c r="A69" s="76"/>
      <c r="B69" s="76"/>
      <c r="C69" s="77" t="s">
        <v>232</v>
      </c>
      <c r="D69" s="76" t="n">
        <v>1</v>
      </c>
      <c r="E69" s="78" t="s">
        <v>219</v>
      </c>
      <c r="F69" s="55" t="e">
        <f aca="false">SUMPRODUCT((INDEX(Rohdaten!$A$2:$GG$19999,,MATCH(C69,Rohdaten!$1:$1,))&amp;""=D69&amp;"")*(Rohdaten!$A$2:$A$19999&lt;&gt;""))</f>
        <v>#N/A</v>
      </c>
      <c r="G69" s="55" t="str">
        <f aca="false">IF(MATCH(C69,$C:$C,0)=ROW(C69),SUM(F69:F72),"")</f>
        <v/>
      </c>
      <c r="I69" s="0"/>
    </row>
    <row r="70" customFormat="false" ht="15" hidden="false" customHeight="false" outlineLevel="0" collapsed="false">
      <c r="A70" s="66" t="s">
        <v>230</v>
      </c>
      <c r="B70" s="67" t="s">
        <v>234</v>
      </c>
      <c r="C70" s="68" t="s">
        <v>235</v>
      </c>
      <c r="D70" s="69"/>
      <c r="E70" s="67" t="s">
        <v>30</v>
      </c>
      <c r="F70" s="55" t="e">
        <f aca="false">SUMPRODUCT((INDEX(Rohdaten!$A$2:$GG$19999,,MATCH(C70,Rohdaten!$1:$1,))&amp;""=D70&amp;"")*(Rohdaten!$A$2:$A$19999&lt;&gt;""))</f>
        <v>#N/A</v>
      </c>
      <c r="G70" s="55" t="e">
        <f aca="false">IF(MATCH(C70,$C:$C,0)=ROW(C70),SUM(F70:F74),"")</f>
        <v>#N/A</v>
      </c>
      <c r="H70" s="7" t="str">
        <f aca="false">CONCATENATE("[Filter] Wenn HDL nicht beansprucht: n= ",K68)</f>
        <v>[Filter] Wenn HDL nicht beansprucht: n= </v>
      </c>
      <c r="I70" s="7" t="s">
        <v>233</v>
      </c>
    </row>
    <row r="71" customFormat="false" ht="15" hidden="false" customHeight="false" outlineLevel="0" collapsed="false">
      <c r="C71" s="77" t="s">
        <v>235</v>
      </c>
      <c r="D71" s="76" t="n">
        <v>0</v>
      </c>
      <c r="E71" s="78" t="s">
        <v>236</v>
      </c>
      <c r="F71" s="55" t="e">
        <f aca="false">SUMPRODUCT((INDEX(Rohdaten!$A$2:$GG$19999,,MATCH(C71,Rohdaten!$1:$1,))&amp;""=D71&amp;"")*(Rohdaten!$A$2:$A$19999&lt;&gt;""))</f>
        <v>#N/A</v>
      </c>
    </row>
    <row r="72" customFormat="false" ht="15" hidden="false" customHeight="false" outlineLevel="0" collapsed="false">
      <c r="A72" s="76"/>
      <c r="B72" s="76"/>
      <c r="C72" s="77" t="s">
        <v>235</v>
      </c>
      <c r="D72" s="76" t="n">
        <v>1</v>
      </c>
      <c r="E72" s="78" t="s">
        <v>219</v>
      </c>
      <c r="F72" s="55" t="e">
        <f aca="false">SUMPRODUCT((INDEX(Rohdaten!$A$2:$GG$19999,,MATCH(C72,Rohdaten!$1:$1,))&amp;""=D72&amp;"")*(Rohdaten!$A$2:$A$19999&lt;&gt;""))</f>
        <v>#N/A</v>
      </c>
      <c r="G72" s="55" t="str">
        <f aca="false">IF(MATCH(C72,$C:$C,0)=ROW(C72),SUM(F72:F74),"")</f>
        <v/>
      </c>
    </row>
    <row r="73" customFormat="false" ht="15" hidden="false" customHeight="false" outlineLevel="0" collapsed="false">
      <c r="A73" s="76"/>
      <c r="B73" s="76"/>
      <c r="C73" s="77" t="s">
        <v>235</v>
      </c>
      <c r="D73" s="76" t="n">
        <v>2</v>
      </c>
      <c r="E73" s="78" t="s">
        <v>218</v>
      </c>
      <c r="F73" s="55" t="e">
        <f aca="false">SUMPRODUCT((INDEX(Rohdaten!$A$2:$GG$19999,,MATCH(C73,Rohdaten!$1:$1,))&amp;""=D73&amp;"")*(Rohdaten!$A$2:$A$19999&lt;&gt;""))</f>
        <v>#N/A</v>
      </c>
      <c r="G73" s="55" t="str">
        <f aca="false">IF(MATCH(C73,$C:$C,0)=ROW(C73),SUM(F73:F75),"")</f>
        <v/>
      </c>
    </row>
    <row r="74" customFormat="false" ht="15" hidden="false" customHeight="false" outlineLevel="0" collapsed="false">
      <c r="A74" s="76"/>
      <c r="B74" s="76"/>
      <c r="C74" s="77" t="s">
        <v>235</v>
      </c>
      <c r="D74" s="76" t="n">
        <v>3</v>
      </c>
      <c r="E74" s="78" t="s">
        <v>237</v>
      </c>
      <c r="F74" s="55" t="e">
        <f aca="false">SUMPRODUCT((INDEX(Rohdaten!$A$2:$GG$19999,,MATCH(C74,Rohdaten!$1:$1,))&amp;""=D74&amp;"")*(Rohdaten!$A$2:$A$19999&lt;&gt;""))</f>
        <v>#N/A</v>
      </c>
      <c r="G74" s="55" t="str">
        <f aca="false">IF(MATCH(C74,$C:$C,0)=ROW(C74),SUM(F74:F76),"")</f>
        <v/>
      </c>
    </row>
    <row r="75" customFormat="false" ht="15" hidden="false" customHeight="false" outlineLevel="0" collapsed="false">
      <c r="A75" s="66" t="s">
        <v>230</v>
      </c>
      <c r="B75" s="67" t="s">
        <v>238</v>
      </c>
      <c r="C75" s="68" t="s">
        <v>239</v>
      </c>
      <c r="D75" s="69"/>
      <c r="E75" s="67" t="s">
        <v>30</v>
      </c>
      <c r="F75" s="55" t="e">
        <f aca="false">SUMPRODUCT((INDEX(Rohdaten!$A$2:$GG$19999,,MATCH(C75,Rohdaten!$1:$1,))&amp;""=D75&amp;"")*(Rohdaten!$A$2:$A$19999&lt;&gt;""))</f>
        <v>#N/A</v>
      </c>
      <c r="G75" s="55" t="e">
        <f aca="false">IF(MATCH(C75,$C:$C,0)=ROW(C75),SUM(F75:F78),"")</f>
        <v>#N/A</v>
      </c>
      <c r="I75" s="7" t="s">
        <v>233</v>
      </c>
    </row>
    <row r="76" customFormat="false" ht="15" hidden="false" customHeight="false" outlineLevel="0" collapsed="false">
      <c r="A76" s="76"/>
      <c r="B76" s="76"/>
      <c r="C76" s="77" t="s">
        <v>239</v>
      </c>
      <c r="D76" s="76" t="n">
        <v>0</v>
      </c>
      <c r="E76" s="78" t="s">
        <v>218</v>
      </c>
      <c r="F76" s="55" t="e">
        <f aca="false">SUMPRODUCT((INDEX(Rohdaten!$A$2:$GG$19999,,MATCH(C76,Rohdaten!$1:$1,))&amp;""=D76&amp;"")*(Rohdaten!$A$2:$A$19999&lt;&gt;""))</f>
        <v>#N/A</v>
      </c>
      <c r="G76" s="55" t="str">
        <f aca="false">IF(MATCH(C76,$C:$C,0)=ROW(C76),SUM(F76:F78),"")</f>
        <v/>
      </c>
    </row>
    <row r="77" customFormat="false" ht="15" hidden="false" customHeight="false" outlineLevel="0" collapsed="false">
      <c r="A77" s="76"/>
      <c r="B77" s="76"/>
      <c r="C77" s="77" t="s">
        <v>239</v>
      </c>
      <c r="D77" s="76" t="n">
        <v>1</v>
      </c>
      <c r="E77" s="78" t="s">
        <v>219</v>
      </c>
      <c r="F77" s="55" t="e">
        <f aca="false">SUMPRODUCT((INDEX(Rohdaten!$A$2:$GG$19999,,MATCH(C77,Rohdaten!$1:$1,))&amp;""=D77&amp;"")*(Rohdaten!$A$2:$A$19999&lt;&gt;""))</f>
        <v>#N/A</v>
      </c>
      <c r="G77" s="55" t="str">
        <f aca="false">IF(MATCH(C77,$C:$C,0)=ROW(C77),SUM(F77:F79),"")</f>
        <v/>
      </c>
    </row>
    <row r="78" customFormat="false" ht="15" hidden="false" customHeight="false" outlineLevel="0" collapsed="false">
      <c r="A78" s="76"/>
      <c r="B78" s="76"/>
      <c r="C78" s="77" t="s">
        <v>239</v>
      </c>
      <c r="D78" s="76" t="n">
        <v>2</v>
      </c>
      <c r="E78" s="78" t="s">
        <v>240</v>
      </c>
      <c r="F78" s="55" t="e">
        <f aca="false">SUMPRODUCT((INDEX(Rohdaten!$A$2:$GG$19999,,MATCH(C78,Rohdaten!$1:$1,))&amp;""=D78&amp;"")*(Rohdaten!$A$2:$A$19999&lt;&gt;""))</f>
        <v>#N/A</v>
      </c>
      <c r="G78" s="55" t="str">
        <f aca="false">IF(MATCH(C78,$C:$C,0)=ROW(C78),SUM(F78:F80),"")</f>
        <v/>
      </c>
    </row>
    <row r="79" customFormat="false" ht="15" hidden="false" customHeight="false" outlineLevel="0" collapsed="false">
      <c r="A79" s="66" t="s">
        <v>230</v>
      </c>
      <c r="B79" s="67" t="s">
        <v>241</v>
      </c>
      <c r="C79" s="68" t="s">
        <v>242</v>
      </c>
      <c r="D79" s="69"/>
      <c r="E79" s="67" t="s">
        <v>30</v>
      </c>
      <c r="F79" s="55" t="e">
        <f aca="false">SUMPRODUCT((INDEX(Rohdaten!$A$2:$GG$19999,,MATCH(C79,Rohdaten!$1:$1,))&amp;""=D79&amp;"")*(Rohdaten!$A$2:$A$19999&lt;&gt;""))</f>
        <v>#N/A</v>
      </c>
      <c r="G79" s="55" t="e">
        <f aca="false">IF(MATCH(C79,$C:$C,0)=ROW(C79),SUM(F79:F82),"")</f>
        <v>#N/A</v>
      </c>
      <c r="H79" s="7" t="str">
        <f aca="false">CONCATENATE("[Filter] Wenn Partner nicht eingebunden: n= ",K76)</f>
        <v>[Filter] Wenn Partner nicht eingebunden: n= </v>
      </c>
      <c r="I79" s="7" t="s">
        <v>233</v>
      </c>
    </row>
    <row r="80" customFormat="false" ht="15" hidden="false" customHeight="false" outlineLevel="0" collapsed="false">
      <c r="A80" s="76"/>
      <c r="B80" s="76"/>
      <c r="C80" s="77" t="s">
        <v>242</v>
      </c>
      <c r="D80" s="76" t="n">
        <v>1</v>
      </c>
      <c r="E80" s="78" t="s">
        <v>219</v>
      </c>
      <c r="F80" s="55" t="e">
        <f aca="false">SUMPRODUCT((INDEX(Rohdaten!$A$2:$GG$19999,,MATCH(C80,Rohdaten!$1:$1,))&amp;""=D80&amp;"")*(Rohdaten!$A$2:$A$19999&lt;&gt;""))</f>
        <v>#N/A</v>
      </c>
      <c r="G80" s="55" t="str">
        <f aca="false">IF(MATCH(C80,$C:$C,0)=ROW(C80),SUM(F80:F82),"")</f>
        <v/>
      </c>
    </row>
    <row r="81" customFormat="false" ht="15" hidden="false" customHeight="false" outlineLevel="0" collapsed="false">
      <c r="A81" s="76"/>
      <c r="B81" s="76"/>
      <c r="C81" s="77" t="s">
        <v>242</v>
      </c>
      <c r="D81" s="76" t="n">
        <v>2</v>
      </c>
      <c r="E81" s="78" t="s">
        <v>218</v>
      </c>
      <c r="F81" s="55" t="e">
        <f aca="false">SUMPRODUCT((INDEX(Rohdaten!$A$2:$GG$19999,,MATCH(C81,Rohdaten!$1:$1,))&amp;""=D81&amp;"")*(Rohdaten!$A$2:$A$19999&lt;&gt;""))</f>
        <v>#N/A</v>
      </c>
      <c r="G81" s="55" t="str">
        <f aca="false">IF(MATCH(C81,$C:$C,0)=ROW(C81),SUM(F81:F83),"")</f>
        <v/>
      </c>
    </row>
    <row r="82" customFormat="false" ht="15" hidden="false" customHeight="false" outlineLevel="0" collapsed="false">
      <c r="A82" s="76"/>
      <c r="B82" s="76"/>
      <c r="C82" s="77" t="s">
        <v>242</v>
      </c>
      <c r="D82" s="76" t="n">
        <v>3</v>
      </c>
      <c r="E82" s="78" t="s">
        <v>237</v>
      </c>
      <c r="F82" s="55" t="e">
        <f aca="false">SUMPRODUCT((INDEX(Rohdaten!$A$2:$GG$19999,,MATCH(C82,Rohdaten!$1:$1,))&amp;""=D82&amp;"")*(Rohdaten!$A$2:$A$19999&lt;&gt;""))</f>
        <v>#N/A</v>
      </c>
      <c r="G82" s="55" t="str">
        <f aca="false">IF(MATCH(C82,$C:$C,0)=ROW(C82),SUM(F82:F84),"")</f>
        <v/>
      </c>
    </row>
    <row r="83" customFormat="false" ht="15" hidden="false" customHeight="false" outlineLevel="0" collapsed="false">
      <c r="A83" s="66" t="s">
        <v>243</v>
      </c>
      <c r="B83" s="67" t="s">
        <v>244</v>
      </c>
      <c r="C83" s="68" t="s">
        <v>245</v>
      </c>
      <c r="D83" s="69"/>
      <c r="E83" s="69" t="s">
        <v>30</v>
      </c>
      <c r="F83" s="68" t="e">
        <f aca="false">SUMPRODUCT((INDEX(Rohdaten!$A$2:$GG$19999,,MATCH(C83,Rohdaten!$1:$1,))&amp;""=D83&amp;"")*(Rohdaten!$A$2:$A$19999&lt;&gt;""))</f>
        <v>#N/A</v>
      </c>
      <c r="G83" s="68" t="e">
        <f aca="false">IF(MATCH(C83,$C:$C,0)=ROW(C83),SUM(F83:F104),"")</f>
        <v>#N/A</v>
      </c>
      <c r="H83" s="79" t="s">
        <v>246</v>
      </c>
      <c r="I83" s="7" t="s">
        <v>233</v>
      </c>
    </row>
    <row r="84" customFormat="false" ht="15" hidden="false" customHeight="false" outlineLevel="0" collapsed="false">
      <c r="A84" s="76"/>
      <c r="B84" s="76"/>
      <c r="C84" s="77" t="s">
        <v>245</v>
      </c>
      <c r="D84" s="76" t="n">
        <v>1</v>
      </c>
      <c r="E84" s="78" t="s">
        <v>247</v>
      </c>
      <c r="F84" s="55" t="n">
        <f aca="false">SUMPRODUCT((ISNUMBER(SEARCH("{"&amp;D84&amp;",",INDEX(Rohdaten!$A$2:$GG$19999,,MATCH(C84,Rohdaten!$1:$1,)))))+(ISNUMBER(SEARCH(","&amp;D84&amp;",",INDEX(Rohdaten!$A$2:$GG$19999,,MATCH(C84,Rohdaten!$1:$1,)))))*1)</f>
        <v>0</v>
      </c>
      <c r="G84" s="7"/>
      <c r="H84" s="7" t="e">
        <f aca="false">CONCATENATE(A83," n=",G83)</f>
        <v>#N/A</v>
      </c>
      <c r="I84" s="7"/>
    </row>
    <row r="85" customFormat="false" ht="15" hidden="false" customHeight="false" outlineLevel="0" collapsed="false">
      <c r="A85" s="80"/>
      <c r="B85" s="80"/>
      <c r="C85" s="77" t="s">
        <v>245</v>
      </c>
      <c r="D85" s="76" t="n">
        <v>10</v>
      </c>
      <c r="E85" s="78" t="s">
        <v>248</v>
      </c>
      <c r="F85" s="55" t="n">
        <f aca="false">SUMPRODUCT((ISNUMBER(SEARCH("{"&amp;D85&amp;",",INDEX(Rohdaten!$A$2:$GG$19999,,MATCH(C85,Rohdaten!$1:$1,)))))+(ISNUMBER(SEARCH(","&amp;D85&amp;",",INDEX(Rohdaten!$A$2:$GG$19999,,MATCH(C85,Rohdaten!$1:$1,)))))*1)</f>
        <v>0</v>
      </c>
      <c r="G85" s="7"/>
      <c r="H85" s="7"/>
      <c r="I85" s="7"/>
    </row>
    <row r="86" customFormat="false" ht="15" hidden="false" customHeight="false" outlineLevel="0" collapsed="false">
      <c r="A86" s="76"/>
      <c r="B86" s="76"/>
      <c r="C86" s="77" t="s">
        <v>245</v>
      </c>
      <c r="D86" s="76" t="n">
        <v>11</v>
      </c>
      <c r="E86" s="78" t="s">
        <v>249</v>
      </c>
      <c r="F86" s="55" t="n">
        <f aca="false">SUMPRODUCT((ISNUMBER(SEARCH("{"&amp;D86&amp;",",INDEX(Rohdaten!$A$2:$GG$19999,,MATCH(C86,Rohdaten!$1:$1,)))))+(ISNUMBER(SEARCH(","&amp;D86&amp;",",INDEX(Rohdaten!$A$2:$GG$19999,,MATCH(C86,Rohdaten!$1:$1,)))))*1)</f>
        <v>0</v>
      </c>
      <c r="G86" s="7"/>
      <c r="H86" s="7"/>
      <c r="I86" s="7"/>
    </row>
    <row r="87" customFormat="false" ht="15" hidden="false" customHeight="false" outlineLevel="0" collapsed="false">
      <c r="A87" s="76"/>
      <c r="B87" s="76"/>
      <c r="C87" s="77" t="s">
        <v>245</v>
      </c>
      <c r="D87" s="76" t="n">
        <v>12</v>
      </c>
      <c r="E87" s="78" t="s">
        <v>250</v>
      </c>
      <c r="F87" s="55" t="n">
        <f aca="false">SUMPRODUCT((ISNUMBER(SEARCH("{"&amp;D87&amp;",",INDEX(Rohdaten!$A$2:$GG$19999,,MATCH(C87,Rohdaten!$1:$1,)))))+(ISNUMBER(SEARCH(","&amp;D87&amp;",",INDEX(Rohdaten!$A$2:$GG$19999,,MATCH(C87,Rohdaten!$1:$1,)))))*1)</f>
        <v>0</v>
      </c>
      <c r="G87" s="7"/>
      <c r="H87" s="7"/>
      <c r="I87" s="7"/>
    </row>
    <row r="88" customFormat="false" ht="15" hidden="false" customHeight="false" outlineLevel="0" collapsed="false">
      <c r="A88" s="76"/>
      <c r="B88" s="76"/>
      <c r="C88" s="77" t="s">
        <v>245</v>
      </c>
      <c r="D88" s="76" t="n">
        <v>13</v>
      </c>
      <c r="E88" s="78" t="s">
        <v>251</v>
      </c>
      <c r="F88" s="55" t="n">
        <f aca="false">SUMPRODUCT((ISNUMBER(SEARCH("{"&amp;D88&amp;",",INDEX(Rohdaten!$A$2:$GG$19999,,MATCH(C88,Rohdaten!$1:$1,)))))+(ISNUMBER(SEARCH(","&amp;D88&amp;",",INDEX(Rohdaten!$A$2:$GG$19999,,MATCH(C88,Rohdaten!$1:$1,)))))*1)</f>
        <v>0</v>
      </c>
      <c r="G88" s="7"/>
      <c r="H88" s="7"/>
      <c r="I88" s="7"/>
    </row>
    <row r="89" customFormat="false" ht="15" hidden="false" customHeight="false" outlineLevel="0" collapsed="false">
      <c r="A89" s="76"/>
      <c r="B89" s="76"/>
      <c r="C89" s="77" t="s">
        <v>245</v>
      </c>
      <c r="D89" s="76" t="n">
        <v>14</v>
      </c>
      <c r="E89" s="78" t="s">
        <v>252</v>
      </c>
      <c r="F89" s="55" t="n">
        <f aca="false">SUMPRODUCT((ISNUMBER(SEARCH("{"&amp;D89&amp;",",INDEX(Rohdaten!$A$2:$GG$19999,,MATCH(C89,Rohdaten!$1:$1,)))))+(ISNUMBER(SEARCH(","&amp;D89&amp;",",INDEX(Rohdaten!$A$2:$GG$19999,,MATCH(C89,Rohdaten!$1:$1,)))))*1)</f>
        <v>0</v>
      </c>
      <c r="G89" s="7"/>
      <c r="H89" s="7"/>
      <c r="I89" s="7"/>
    </row>
    <row r="90" customFormat="false" ht="15" hidden="false" customHeight="false" outlineLevel="0" collapsed="false">
      <c r="A90" s="76"/>
      <c r="B90" s="76"/>
      <c r="C90" s="77" t="s">
        <v>245</v>
      </c>
      <c r="D90" s="76" t="n">
        <v>15</v>
      </c>
      <c r="E90" s="78" t="s">
        <v>253</v>
      </c>
      <c r="F90" s="55" t="n">
        <f aca="false">SUMPRODUCT((ISNUMBER(SEARCH("{"&amp;D90&amp;",",INDEX(Rohdaten!$A$2:$GG$19999,,MATCH(C90,Rohdaten!$1:$1,)))))+(ISNUMBER(SEARCH(","&amp;D90&amp;",",INDEX(Rohdaten!$A$2:$GG$19999,,MATCH(C90,Rohdaten!$1:$1,)))))*1)</f>
        <v>0</v>
      </c>
      <c r="G90" s="7"/>
      <c r="H90" s="7"/>
      <c r="I90" s="7"/>
    </row>
    <row r="91" customFormat="false" ht="15" hidden="false" customHeight="false" outlineLevel="0" collapsed="false">
      <c r="A91" s="76"/>
      <c r="B91" s="76"/>
      <c r="C91" s="77" t="s">
        <v>245</v>
      </c>
      <c r="D91" s="76" t="n">
        <v>16</v>
      </c>
      <c r="E91" s="78" t="s">
        <v>254</v>
      </c>
      <c r="F91" s="55" t="n">
        <f aca="false">SUMPRODUCT((ISNUMBER(SEARCH("{"&amp;D91&amp;",",INDEX(Rohdaten!$A$2:$GG$19999,,MATCH(C91,Rohdaten!$1:$1,)))))+(ISNUMBER(SEARCH(","&amp;D91&amp;",",INDEX(Rohdaten!$A$2:$GG$19999,,MATCH(C91,Rohdaten!$1:$1,)))))*1)</f>
        <v>0</v>
      </c>
      <c r="G91" s="7"/>
      <c r="H91" s="7"/>
      <c r="I91" s="7"/>
    </row>
    <row r="92" customFormat="false" ht="15" hidden="false" customHeight="false" outlineLevel="0" collapsed="false">
      <c r="A92" s="76"/>
      <c r="B92" s="76"/>
      <c r="C92" s="77" t="s">
        <v>245</v>
      </c>
      <c r="D92" s="76" t="n">
        <v>17</v>
      </c>
      <c r="E92" s="78" t="s">
        <v>255</v>
      </c>
      <c r="F92" s="55" t="n">
        <f aca="false">SUMPRODUCT((ISNUMBER(SEARCH("{"&amp;D92&amp;",",INDEX(Rohdaten!$A$2:$GG$19999,,MATCH(C92,Rohdaten!$1:$1,)))))+(ISNUMBER(SEARCH(","&amp;D92&amp;",",INDEX(Rohdaten!$A$2:$GG$19999,,MATCH(C92,Rohdaten!$1:$1,)))))*1)</f>
        <v>0</v>
      </c>
      <c r="G92" s="7"/>
      <c r="H92" s="7"/>
      <c r="I92" s="7"/>
    </row>
    <row r="93" customFormat="false" ht="15" hidden="false" customHeight="false" outlineLevel="0" collapsed="false">
      <c r="A93" s="76"/>
      <c r="B93" s="76"/>
      <c r="C93" s="77" t="s">
        <v>245</v>
      </c>
      <c r="D93" s="76" t="n">
        <v>18</v>
      </c>
      <c r="E93" s="78" t="s">
        <v>256</v>
      </c>
      <c r="F93" s="55" t="n">
        <f aca="false">SUMPRODUCT((ISNUMBER(SEARCH("{"&amp;D93&amp;",",INDEX(Rohdaten!$A$2:$GG$19999,,MATCH(C93,Rohdaten!$1:$1,)))))+(ISNUMBER(SEARCH(","&amp;D93&amp;",",INDEX(Rohdaten!$A$2:$GG$19999,,MATCH(C93,Rohdaten!$1:$1,)))))*1)</f>
        <v>0</v>
      </c>
      <c r="G93" s="7"/>
      <c r="H93" s="7"/>
      <c r="I93" s="7"/>
    </row>
    <row r="94" customFormat="false" ht="15" hidden="false" customHeight="false" outlineLevel="0" collapsed="false">
      <c r="A94" s="76"/>
      <c r="B94" s="76"/>
      <c r="C94" s="77" t="s">
        <v>245</v>
      </c>
      <c r="D94" s="76" t="n">
        <v>19</v>
      </c>
      <c r="E94" s="78" t="s">
        <v>257</v>
      </c>
      <c r="F94" s="55" t="n">
        <f aca="false">SUMPRODUCT((ISNUMBER(SEARCH("{"&amp;D94&amp;",",INDEX(Rohdaten!$A$2:$GG$19999,,MATCH(C94,Rohdaten!$1:$1,)))))+(ISNUMBER(SEARCH(","&amp;D94&amp;",",INDEX(Rohdaten!$A$2:$GG$19999,,MATCH(C94,Rohdaten!$1:$1,)))))*1)</f>
        <v>0</v>
      </c>
      <c r="G94" s="7"/>
      <c r="H94" s="7"/>
      <c r="I94" s="7"/>
    </row>
    <row r="95" customFormat="false" ht="15" hidden="false" customHeight="false" outlineLevel="0" collapsed="false">
      <c r="A95" s="76"/>
      <c r="B95" s="76"/>
      <c r="C95" s="77" t="s">
        <v>245</v>
      </c>
      <c r="D95" s="76" t="n">
        <v>2</v>
      </c>
      <c r="E95" s="78" t="s">
        <v>258</v>
      </c>
      <c r="F95" s="55" t="n">
        <f aca="false">SUMPRODUCT((ISNUMBER(SEARCH("{"&amp;D95&amp;",",INDEX(Rohdaten!$A$2:$GG$19999,,MATCH(C95,Rohdaten!$1:$1,)))))+(ISNUMBER(SEARCH(","&amp;D95&amp;",",INDEX(Rohdaten!$A$2:$GG$19999,,MATCH(C95,Rohdaten!$1:$1,)))))*1)</f>
        <v>0</v>
      </c>
      <c r="G95" s="7"/>
      <c r="H95" s="7"/>
      <c r="I95" s="7"/>
    </row>
    <row r="96" customFormat="false" ht="15" hidden="false" customHeight="false" outlineLevel="0" collapsed="false">
      <c r="A96" s="76"/>
      <c r="B96" s="76"/>
      <c r="C96" s="77" t="s">
        <v>245</v>
      </c>
      <c r="D96" s="76" t="n">
        <v>20</v>
      </c>
      <c r="E96" s="78" t="s">
        <v>259</v>
      </c>
      <c r="F96" s="55" t="n">
        <f aca="false">SUMPRODUCT((ISNUMBER(SEARCH("{"&amp;D96&amp;",",INDEX(Rohdaten!$A$2:$GG$19999,,MATCH(C96,Rohdaten!$1:$1,)))))+(ISNUMBER(SEARCH(","&amp;D96&amp;",",INDEX(Rohdaten!$A$2:$GG$19999,,MATCH(C96,Rohdaten!$1:$1,)))))*1)</f>
        <v>0</v>
      </c>
      <c r="G96" s="7"/>
      <c r="H96" s="7"/>
      <c r="I96" s="7"/>
    </row>
    <row r="97" customFormat="false" ht="15" hidden="false" customHeight="false" outlineLevel="0" collapsed="false">
      <c r="A97" s="76"/>
      <c r="B97" s="76"/>
      <c r="C97" s="77" t="s">
        <v>245</v>
      </c>
      <c r="D97" s="76" t="n">
        <v>21</v>
      </c>
      <c r="E97" s="78" t="s">
        <v>260</v>
      </c>
      <c r="F97" s="55" t="n">
        <f aca="false">SUMPRODUCT((ISNUMBER(SEARCH("{"&amp;D97&amp;",",INDEX(Rohdaten!$A$2:$GG$19999,,MATCH(C97,Rohdaten!$1:$1,)))))+(ISNUMBER(SEARCH(","&amp;D97&amp;",",INDEX(Rohdaten!$A$2:$GG$19999,,MATCH(C97,Rohdaten!$1:$1,)))))*1)</f>
        <v>0</v>
      </c>
      <c r="G97" s="7"/>
      <c r="H97" s="7"/>
      <c r="I97" s="7"/>
    </row>
    <row r="98" customFormat="false" ht="15" hidden="false" customHeight="false" outlineLevel="0" collapsed="false">
      <c r="A98" s="76"/>
      <c r="B98" s="76"/>
      <c r="C98" s="77" t="s">
        <v>245</v>
      </c>
      <c r="D98" s="76" t="n">
        <v>3</v>
      </c>
      <c r="E98" s="78" t="s">
        <v>261</v>
      </c>
      <c r="F98" s="55" t="n">
        <f aca="false">SUMPRODUCT((ISNUMBER(SEARCH("{"&amp;D98&amp;",",INDEX(Rohdaten!$A$2:$GG$19999,,MATCH(C98,Rohdaten!$1:$1,)))))+(ISNUMBER(SEARCH(","&amp;D98&amp;",",INDEX(Rohdaten!$A$2:$GG$19999,,MATCH(C98,Rohdaten!$1:$1,)))))*1)</f>
        <v>0</v>
      </c>
      <c r="G98" s="7"/>
      <c r="H98" s="7"/>
      <c r="I98" s="7"/>
    </row>
    <row r="99" customFormat="false" ht="15" hidden="false" customHeight="false" outlineLevel="0" collapsed="false">
      <c r="A99" s="76"/>
      <c r="B99" s="76"/>
      <c r="C99" s="77" t="s">
        <v>245</v>
      </c>
      <c r="D99" s="76" t="n">
        <v>4</v>
      </c>
      <c r="E99" s="78" t="s">
        <v>262</v>
      </c>
      <c r="F99" s="55" t="n">
        <f aca="false">SUMPRODUCT((ISNUMBER(SEARCH("{"&amp;D99&amp;",",INDEX(Rohdaten!$A$2:$GG$19999,,MATCH(C99,Rohdaten!$1:$1,)))))+(ISNUMBER(SEARCH(","&amp;D99&amp;",",INDEX(Rohdaten!$A$2:$GG$19999,,MATCH(C99,Rohdaten!$1:$1,)))))*1)</f>
        <v>0</v>
      </c>
      <c r="G99" s="7"/>
      <c r="H99" s="7"/>
      <c r="I99" s="7"/>
    </row>
    <row r="100" customFormat="false" ht="15" hidden="false" customHeight="false" outlineLevel="0" collapsed="false">
      <c r="A100" s="76"/>
      <c r="B100" s="76"/>
      <c r="C100" s="77" t="s">
        <v>245</v>
      </c>
      <c r="D100" s="76" t="n">
        <v>5</v>
      </c>
      <c r="E100" s="78" t="s">
        <v>263</v>
      </c>
      <c r="F100" s="55" t="n">
        <f aca="false">SUMPRODUCT((ISNUMBER(SEARCH("{"&amp;D100&amp;",",INDEX(Rohdaten!$A$2:$GG$19999,,MATCH(C100,Rohdaten!$1:$1,)))))+(ISNUMBER(SEARCH(","&amp;D100&amp;",",INDEX(Rohdaten!$A$2:$GG$19999,,MATCH(C100,Rohdaten!$1:$1,)))))*1)</f>
        <v>0</v>
      </c>
      <c r="G100" s="7"/>
      <c r="H100" s="7"/>
      <c r="I100" s="7"/>
    </row>
    <row r="101" customFormat="false" ht="15" hidden="false" customHeight="false" outlineLevel="0" collapsed="false">
      <c r="A101" s="76"/>
      <c r="B101" s="76"/>
      <c r="C101" s="77" t="s">
        <v>245</v>
      </c>
      <c r="D101" s="76" t="n">
        <v>6</v>
      </c>
      <c r="E101" s="78" t="s">
        <v>264</v>
      </c>
      <c r="F101" s="55" t="n">
        <f aca="false">SUMPRODUCT((ISNUMBER(SEARCH("{"&amp;D101&amp;",",INDEX(Rohdaten!$A$2:$GG$19999,,MATCH(C101,Rohdaten!$1:$1,)))))+(ISNUMBER(SEARCH(","&amp;D101&amp;",",INDEX(Rohdaten!$A$2:$GG$19999,,MATCH(C101,Rohdaten!$1:$1,)))))*1)</f>
        <v>0</v>
      </c>
      <c r="G101" s="7"/>
      <c r="H101" s="7"/>
      <c r="I101" s="7"/>
    </row>
    <row r="102" customFormat="false" ht="15" hidden="false" customHeight="false" outlineLevel="0" collapsed="false">
      <c r="A102" s="76"/>
      <c r="B102" s="76"/>
      <c r="C102" s="77" t="s">
        <v>245</v>
      </c>
      <c r="D102" s="76" t="n">
        <v>7</v>
      </c>
      <c r="E102" s="78" t="s">
        <v>265</v>
      </c>
      <c r="F102" s="55" t="n">
        <f aca="false">SUMPRODUCT((ISNUMBER(SEARCH("{"&amp;D102&amp;",",INDEX(Rohdaten!$A$2:$GG$19999,,MATCH(C102,Rohdaten!$1:$1,)))))+(ISNUMBER(SEARCH(","&amp;D102&amp;",",INDEX(Rohdaten!$A$2:$GG$19999,,MATCH(C102,Rohdaten!$1:$1,)))))*1)</f>
        <v>0</v>
      </c>
      <c r="G102" s="7"/>
      <c r="H102" s="7"/>
      <c r="I102" s="7"/>
    </row>
    <row r="103" customFormat="false" ht="15" hidden="false" customHeight="false" outlineLevel="0" collapsed="false">
      <c r="A103" s="76"/>
      <c r="B103" s="76"/>
      <c r="C103" s="77" t="s">
        <v>245</v>
      </c>
      <c r="D103" s="76" t="n">
        <v>8</v>
      </c>
      <c r="E103" s="78" t="s">
        <v>266</v>
      </c>
      <c r="F103" s="55" t="n">
        <f aca="false">SUMPRODUCT((ISNUMBER(SEARCH("{"&amp;D103&amp;",",INDEX(Rohdaten!$A$2:$GG$19999,,MATCH(C103,Rohdaten!$1:$1,)))))+(ISNUMBER(SEARCH(","&amp;D103&amp;",",INDEX(Rohdaten!$A$2:$GG$19999,,MATCH(C103,Rohdaten!$1:$1,)))))*1)</f>
        <v>0</v>
      </c>
      <c r="G103" s="7"/>
      <c r="H103" s="7"/>
      <c r="I103" s="7"/>
    </row>
    <row r="104" customFormat="false" ht="15" hidden="false" customHeight="false" outlineLevel="0" collapsed="false">
      <c r="A104" s="76"/>
      <c r="B104" s="76"/>
      <c r="C104" s="77" t="s">
        <v>245</v>
      </c>
      <c r="D104" s="76" t="n">
        <v>9</v>
      </c>
      <c r="E104" s="78" t="s">
        <v>267</v>
      </c>
      <c r="F104" s="55" t="n">
        <f aca="false">SUMPRODUCT((ISNUMBER(SEARCH("{"&amp;D104&amp;",",INDEX(Rohdaten!$A$2:$GG$19999,,MATCH(C104,Rohdaten!$1:$1,)))))+(ISNUMBER(SEARCH(","&amp;D104&amp;",",INDEX(Rohdaten!$A$2:$GG$19999,,MATCH(C104,Rohdaten!$1:$1,)))))*1)</f>
        <v>0</v>
      </c>
      <c r="G104" s="7"/>
      <c r="H104" s="7"/>
      <c r="I104" s="7"/>
    </row>
    <row r="105" customFormat="false" ht="15" hidden="false" customHeight="false" outlineLevel="0" collapsed="false">
      <c r="A105" s="66" t="s">
        <v>268</v>
      </c>
      <c r="B105" s="67"/>
      <c r="C105" s="68" t="s">
        <v>269</v>
      </c>
      <c r="D105" s="69"/>
      <c r="E105" s="69" t="s">
        <v>30</v>
      </c>
      <c r="F105" s="68" t="e">
        <f aca="false">SUMPRODUCT((INDEX(Rohdaten!$A$2:$GG$19999,,MATCH(C105,Rohdaten!$1:$1,))&amp;""=D105&amp;"")*(Rohdaten!$A$2:$A$19999&lt;&gt;""))</f>
        <v>#N/A</v>
      </c>
      <c r="G105" s="68" t="e">
        <f aca="false">IF(MATCH(C105,$C:$C,0)=ROW(C105),SUM(F105:F126),"")</f>
        <v>#N/A</v>
      </c>
      <c r="H105" s="79" t="s">
        <v>246</v>
      </c>
      <c r="I105" s="7" t="s">
        <v>233</v>
      </c>
    </row>
    <row r="106" customFormat="false" ht="15" hidden="false" customHeight="false" outlineLevel="0" collapsed="false">
      <c r="A106" s="76"/>
      <c r="B106" s="76"/>
      <c r="C106" s="77" t="s">
        <v>269</v>
      </c>
      <c r="D106" s="76" t="n">
        <v>1</v>
      </c>
      <c r="E106" s="78" t="s">
        <v>247</v>
      </c>
      <c r="F106" s="55" t="n">
        <f aca="false">SUMPRODUCT((ISNUMBER(SEARCH("{"&amp;D106&amp;",",INDEX(Rohdaten!$A$2:$GG$19999,,MATCH(C106,Rohdaten!$1:$1,)))))+(ISNUMBER(SEARCH(","&amp;D106&amp;",",INDEX(Rohdaten!$A$2:$GG$19999,,MATCH(C106,Rohdaten!$1:$1,)))))*1)</f>
        <v>0</v>
      </c>
      <c r="G106" s="7"/>
      <c r="H106" s="7" t="e">
        <f aca="false">CONCATENATE(A105," n=",G105)</f>
        <v>#N/A</v>
      </c>
      <c r="I106" s="7"/>
    </row>
    <row r="107" customFormat="false" ht="15" hidden="false" customHeight="false" outlineLevel="0" collapsed="false">
      <c r="A107" s="80"/>
      <c r="B107" s="80"/>
      <c r="C107" s="77" t="s">
        <v>269</v>
      </c>
      <c r="D107" s="76" t="n">
        <v>10</v>
      </c>
      <c r="E107" s="78" t="s">
        <v>248</v>
      </c>
      <c r="F107" s="55" t="n">
        <f aca="false">SUMPRODUCT((ISNUMBER(SEARCH("{"&amp;D107&amp;",",INDEX(Rohdaten!$A$2:$GG$19999,,MATCH(C107,Rohdaten!$1:$1,)))))+(ISNUMBER(SEARCH(","&amp;D107&amp;",",INDEX(Rohdaten!$A$2:$GG$19999,,MATCH(C107,Rohdaten!$1:$1,)))))*1)</f>
        <v>0</v>
      </c>
      <c r="G107" s="7"/>
      <c r="H107" s="7"/>
      <c r="I107" s="7"/>
    </row>
    <row r="108" customFormat="false" ht="15" hidden="false" customHeight="false" outlineLevel="0" collapsed="false">
      <c r="A108" s="76"/>
      <c r="B108" s="76"/>
      <c r="C108" s="77" t="s">
        <v>269</v>
      </c>
      <c r="D108" s="76" t="n">
        <v>11</v>
      </c>
      <c r="E108" s="78" t="s">
        <v>249</v>
      </c>
      <c r="F108" s="55" t="n">
        <f aca="false">SUMPRODUCT((ISNUMBER(SEARCH("{"&amp;D108&amp;",",INDEX(Rohdaten!$A$2:$GG$19999,,MATCH(C108,Rohdaten!$1:$1,)))))+(ISNUMBER(SEARCH(","&amp;D108&amp;",",INDEX(Rohdaten!$A$2:$GG$19999,,MATCH(C108,Rohdaten!$1:$1,)))))*1)</f>
        <v>0</v>
      </c>
      <c r="G108" s="7"/>
      <c r="H108" s="7"/>
      <c r="I108" s="7"/>
    </row>
    <row r="109" customFormat="false" ht="15" hidden="false" customHeight="false" outlineLevel="0" collapsed="false">
      <c r="A109" s="76"/>
      <c r="B109" s="76"/>
      <c r="C109" s="77" t="s">
        <v>269</v>
      </c>
      <c r="D109" s="76" t="n">
        <v>12</v>
      </c>
      <c r="E109" s="78" t="s">
        <v>250</v>
      </c>
      <c r="F109" s="55" t="n">
        <f aca="false">SUMPRODUCT((ISNUMBER(SEARCH("{"&amp;D109&amp;",",INDEX(Rohdaten!$A$2:$GG$19999,,MATCH(C109,Rohdaten!$1:$1,)))))+(ISNUMBER(SEARCH(","&amp;D109&amp;",",INDEX(Rohdaten!$A$2:$GG$19999,,MATCH(C109,Rohdaten!$1:$1,)))))*1)</f>
        <v>0</v>
      </c>
      <c r="G109" s="7"/>
      <c r="H109" s="7"/>
      <c r="I109" s="7"/>
    </row>
    <row r="110" customFormat="false" ht="15" hidden="false" customHeight="false" outlineLevel="0" collapsed="false">
      <c r="A110" s="76"/>
      <c r="B110" s="76"/>
      <c r="C110" s="77" t="s">
        <v>269</v>
      </c>
      <c r="D110" s="76" t="n">
        <v>13</v>
      </c>
      <c r="E110" s="78" t="s">
        <v>251</v>
      </c>
      <c r="F110" s="55" t="n">
        <f aca="false">SUMPRODUCT((ISNUMBER(SEARCH("{"&amp;D110&amp;",",INDEX(Rohdaten!$A$2:$GG$19999,,MATCH(C110,Rohdaten!$1:$1,)))))+(ISNUMBER(SEARCH(","&amp;D110&amp;",",INDEX(Rohdaten!$A$2:$GG$19999,,MATCH(C110,Rohdaten!$1:$1,)))))*1)</f>
        <v>0</v>
      </c>
      <c r="G110" s="7"/>
      <c r="H110" s="7"/>
      <c r="I110" s="7"/>
    </row>
    <row r="111" customFormat="false" ht="15" hidden="false" customHeight="false" outlineLevel="0" collapsed="false">
      <c r="A111" s="76"/>
      <c r="B111" s="76"/>
      <c r="C111" s="77" t="s">
        <v>269</v>
      </c>
      <c r="D111" s="76" t="n">
        <v>14</v>
      </c>
      <c r="E111" s="78" t="s">
        <v>252</v>
      </c>
      <c r="F111" s="55" t="n">
        <f aca="false">SUMPRODUCT((ISNUMBER(SEARCH("{"&amp;D111&amp;",",INDEX(Rohdaten!$A$2:$GG$19999,,MATCH(C111,Rohdaten!$1:$1,)))))+(ISNUMBER(SEARCH(","&amp;D111&amp;",",INDEX(Rohdaten!$A$2:$GG$19999,,MATCH(C111,Rohdaten!$1:$1,)))))*1)</f>
        <v>0</v>
      </c>
      <c r="G111" s="7"/>
      <c r="H111" s="7"/>
      <c r="I111" s="7"/>
    </row>
    <row r="112" customFormat="false" ht="15" hidden="false" customHeight="false" outlineLevel="0" collapsed="false">
      <c r="A112" s="76"/>
      <c r="B112" s="76"/>
      <c r="C112" s="77" t="s">
        <v>269</v>
      </c>
      <c r="D112" s="76" t="n">
        <v>15</v>
      </c>
      <c r="E112" s="78" t="s">
        <v>253</v>
      </c>
      <c r="F112" s="55" t="n">
        <f aca="false">SUMPRODUCT((ISNUMBER(SEARCH("{"&amp;D112&amp;",",INDEX(Rohdaten!$A$2:$GG$19999,,MATCH(C112,Rohdaten!$1:$1,)))))+(ISNUMBER(SEARCH(","&amp;D112&amp;",",INDEX(Rohdaten!$A$2:$GG$19999,,MATCH(C112,Rohdaten!$1:$1,)))))*1)</f>
        <v>0</v>
      </c>
      <c r="G112" s="7"/>
      <c r="H112" s="7"/>
      <c r="I112" s="7"/>
    </row>
    <row r="113" customFormat="false" ht="15" hidden="false" customHeight="false" outlineLevel="0" collapsed="false">
      <c r="A113" s="76"/>
      <c r="B113" s="76"/>
      <c r="C113" s="77" t="s">
        <v>269</v>
      </c>
      <c r="D113" s="76" t="n">
        <v>16</v>
      </c>
      <c r="E113" s="78" t="s">
        <v>254</v>
      </c>
      <c r="F113" s="55" t="n">
        <f aca="false">SUMPRODUCT((ISNUMBER(SEARCH("{"&amp;D113&amp;",",INDEX(Rohdaten!$A$2:$GG$19999,,MATCH(C113,Rohdaten!$1:$1,)))))+(ISNUMBER(SEARCH(","&amp;D113&amp;",",INDEX(Rohdaten!$A$2:$GG$19999,,MATCH(C113,Rohdaten!$1:$1,)))))*1)</f>
        <v>0</v>
      </c>
      <c r="G113" s="7"/>
      <c r="H113" s="7"/>
      <c r="I113" s="7"/>
    </row>
    <row r="114" customFormat="false" ht="15" hidden="false" customHeight="false" outlineLevel="0" collapsed="false">
      <c r="A114" s="76"/>
      <c r="B114" s="76"/>
      <c r="C114" s="77" t="s">
        <v>269</v>
      </c>
      <c r="D114" s="76" t="n">
        <v>17</v>
      </c>
      <c r="E114" s="78" t="s">
        <v>255</v>
      </c>
      <c r="F114" s="55" t="n">
        <f aca="false">SUMPRODUCT((ISNUMBER(SEARCH("{"&amp;D114&amp;",",INDEX(Rohdaten!$A$2:$GG$19999,,MATCH(C114,Rohdaten!$1:$1,)))))+(ISNUMBER(SEARCH(","&amp;D114&amp;",",INDEX(Rohdaten!$A$2:$GG$19999,,MATCH(C114,Rohdaten!$1:$1,)))))*1)</f>
        <v>0</v>
      </c>
      <c r="G114" s="7"/>
      <c r="H114" s="7"/>
      <c r="I114" s="7"/>
    </row>
    <row r="115" customFormat="false" ht="15" hidden="false" customHeight="false" outlineLevel="0" collapsed="false">
      <c r="A115" s="76"/>
      <c r="B115" s="76"/>
      <c r="C115" s="77" t="s">
        <v>269</v>
      </c>
      <c r="D115" s="76" t="n">
        <v>18</v>
      </c>
      <c r="E115" s="78" t="s">
        <v>256</v>
      </c>
      <c r="F115" s="55" t="n">
        <f aca="false">SUMPRODUCT((ISNUMBER(SEARCH("{"&amp;D115&amp;",",INDEX(Rohdaten!$A$2:$GG$19999,,MATCH(C115,Rohdaten!$1:$1,)))))+(ISNUMBER(SEARCH(","&amp;D115&amp;",",INDEX(Rohdaten!$A$2:$GG$19999,,MATCH(C115,Rohdaten!$1:$1,)))))*1)</f>
        <v>0</v>
      </c>
      <c r="G115" s="7"/>
      <c r="H115" s="7"/>
      <c r="I115" s="7"/>
    </row>
    <row r="116" customFormat="false" ht="15" hidden="false" customHeight="false" outlineLevel="0" collapsed="false">
      <c r="A116" s="76"/>
      <c r="B116" s="76"/>
      <c r="C116" s="77" t="s">
        <v>269</v>
      </c>
      <c r="D116" s="76" t="n">
        <v>19</v>
      </c>
      <c r="E116" s="78" t="s">
        <v>257</v>
      </c>
      <c r="F116" s="55" t="n">
        <f aca="false">SUMPRODUCT((ISNUMBER(SEARCH("{"&amp;D116&amp;",",INDEX(Rohdaten!$A$2:$GG$19999,,MATCH(C116,Rohdaten!$1:$1,)))))+(ISNUMBER(SEARCH(","&amp;D116&amp;",",INDEX(Rohdaten!$A$2:$GG$19999,,MATCH(C116,Rohdaten!$1:$1,)))))*1)</f>
        <v>0</v>
      </c>
      <c r="G116" s="7"/>
      <c r="H116" s="7"/>
      <c r="I116" s="7"/>
    </row>
    <row r="117" customFormat="false" ht="15" hidden="false" customHeight="false" outlineLevel="0" collapsed="false">
      <c r="A117" s="76"/>
      <c r="B117" s="76"/>
      <c r="C117" s="77" t="s">
        <v>269</v>
      </c>
      <c r="D117" s="76" t="n">
        <v>2</v>
      </c>
      <c r="E117" s="78" t="s">
        <v>258</v>
      </c>
      <c r="F117" s="55" t="n">
        <f aca="false">SUMPRODUCT((ISNUMBER(SEARCH("{"&amp;D117&amp;",",INDEX(Rohdaten!$A$2:$GG$19999,,MATCH(C117,Rohdaten!$1:$1,)))))+(ISNUMBER(SEARCH(","&amp;D117&amp;",",INDEX(Rohdaten!$A$2:$GG$19999,,MATCH(C117,Rohdaten!$1:$1,)))))*1)</f>
        <v>0</v>
      </c>
      <c r="G117" s="7"/>
      <c r="H117" s="7"/>
      <c r="I117" s="7"/>
    </row>
    <row r="118" customFormat="false" ht="15" hidden="false" customHeight="false" outlineLevel="0" collapsed="false">
      <c r="A118" s="76"/>
      <c r="B118" s="76"/>
      <c r="C118" s="77" t="s">
        <v>269</v>
      </c>
      <c r="D118" s="76" t="n">
        <v>20</v>
      </c>
      <c r="E118" s="78" t="s">
        <v>259</v>
      </c>
      <c r="F118" s="55" t="n">
        <f aca="false">SUMPRODUCT((ISNUMBER(SEARCH("{"&amp;D118&amp;",",INDEX(Rohdaten!$A$2:$GG$19999,,MATCH(C118,Rohdaten!$1:$1,)))))+(ISNUMBER(SEARCH(","&amp;D118&amp;",",INDEX(Rohdaten!$A$2:$GG$19999,,MATCH(C118,Rohdaten!$1:$1,)))))*1)</f>
        <v>0</v>
      </c>
      <c r="G118" s="7"/>
      <c r="H118" s="7"/>
      <c r="I118" s="7"/>
    </row>
    <row r="119" customFormat="false" ht="15" hidden="false" customHeight="false" outlineLevel="0" collapsed="false">
      <c r="A119" s="76"/>
      <c r="B119" s="76"/>
      <c r="C119" s="77" t="s">
        <v>269</v>
      </c>
      <c r="D119" s="76" t="n">
        <v>21</v>
      </c>
      <c r="E119" s="78" t="s">
        <v>260</v>
      </c>
      <c r="F119" s="55" t="n">
        <f aca="false">SUMPRODUCT((ISNUMBER(SEARCH("{"&amp;D119&amp;",",INDEX(Rohdaten!$A$2:$GG$19999,,MATCH(C119,Rohdaten!$1:$1,)))))+(ISNUMBER(SEARCH(","&amp;D119&amp;",",INDEX(Rohdaten!$A$2:$GG$19999,,MATCH(C119,Rohdaten!$1:$1,)))))*1)</f>
        <v>0</v>
      </c>
      <c r="G119" s="7"/>
      <c r="H119" s="7"/>
      <c r="I119" s="7"/>
    </row>
    <row r="120" customFormat="false" ht="15" hidden="false" customHeight="false" outlineLevel="0" collapsed="false">
      <c r="A120" s="76"/>
      <c r="B120" s="76"/>
      <c r="C120" s="77" t="s">
        <v>269</v>
      </c>
      <c r="D120" s="76" t="n">
        <v>3</v>
      </c>
      <c r="E120" s="78" t="s">
        <v>261</v>
      </c>
      <c r="F120" s="55" t="n">
        <f aca="false">SUMPRODUCT((ISNUMBER(SEARCH("{"&amp;D120&amp;",",INDEX(Rohdaten!$A$2:$GG$19999,,MATCH(C120,Rohdaten!$1:$1,)))))+(ISNUMBER(SEARCH(","&amp;D120&amp;",",INDEX(Rohdaten!$A$2:$GG$19999,,MATCH(C120,Rohdaten!$1:$1,)))))*1)</f>
        <v>0</v>
      </c>
      <c r="G120" s="7"/>
      <c r="H120" s="7"/>
      <c r="I120" s="7"/>
    </row>
    <row r="121" customFormat="false" ht="15" hidden="false" customHeight="false" outlineLevel="0" collapsed="false">
      <c r="A121" s="76"/>
      <c r="B121" s="76"/>
      <c r="C121" s="77" t="s">
        <v>269</v>
      </c>
      <c r="D121" s="76" t="n">
        <v>4</v>
      </c>
      <c r="E121" s="78" t="s">
        <v>262</v>
      </c>
      <c r="F121" s="55" t="n">
        <f aca="false">SUMPRODUCT((ISNUMBER(SEARCH("{"&amp;D121&amp;",",INDEX(Rohdaten!$A$2:$GG$19999,,MATCH(C121,Rohdaten!$1:$1,)))))+(ISNUMBER(SEARCH(","&amp;D121&amp;",",INDEX(Rohdaten!$A$2:$GG$19999,,MATCH(C121,Rohdaten!$1:$1,)))))*1)</f>
        <v>0</v>
      </c>
      <c r="G121" s="7"/>
      <c r="H121" s="7"/>
      <c r="I121" s="7"/>
    </row>
    <row r="122" customFormat="false" ht="15" hidden="false" customHeight="false" outlineLevel="0" collapsed="false">
      <c r="A122" s="76"/>
      <c r="B122" s="76"/>
      <c r="C122" s="77" t="s">
        <v>269</v>
      </c>
      <c r="D122" s="76" t="n">
        <v>5</v>
      </c>
      <c r="E122" s="78" t="s">
        <v>263</v>
      </c>
      <c r="F122" s="55" t="n">
        <f aca="false">SUMPRODUCT((ISNUMBER(SEARCH("{"&amp;D122&amp;",",INDEX(Rohdaten!$A$2:$GG$19999,,MATCH(C122,Rohdaten!$1:$1,)))))+(ISNUMBER(SEARCH(","&amp;D122&amp;",",INDEX(Rohdaten!$A$2:$GG$19999,,MATCH(C122,Rohdaten!$1:$1,)))))*1)</f>
        <v>0</v>
      </c>
      <c r="G122" s="7"/>
      <c r="H122" s="7"/>
      <c r="I122" s="7"/>
    </row>
    <row r="123" customFormat="false" ht="15" hidden="false" customHeight="false" outlineLevel="0" collapsed="false">
      <c r="A123" s="76"/>
      <c r="B123" s="76"/>
      <c r="C123" s="77" t="s">
        <v>269</v>
      </c>
      <c r="D123" s="76" t="n">
        <v>6</v>
      </c>
      <c r="E123" s="78" t="s">
        <v>264</v>
      </c>
      <c r="F123" s="55" t="n">
        <f aca="false">SUMPRODUCT((ISNUMBER(SEARCH("{"&amp;D123&amp;",",INDEX(Rohdaten!$A$2:$GG$19999,,MATCH(C123,Rohdaten!$1:$1,)))))+(ISNUMBER(SEARCH(","&amp;D123&amp;",",INDEX(Rohdaten!$A$2:$GG$19999,,MATCH(C123,Rohdaten!$1:$1,)))))*1)</f>
        <v>0</v>
      </c>
      <c r="G123" s="7"/>
      <c r="H123" s="7"/>
      <c r="I123" s="7"/>
    </row>
    <row r="124" customFormat="false" ht="15" hidden="false" customHeight="false" outlineLevel="0" collapsed="false">
      <c r="A124" s="76"/>
      <c r="B124" s="76"/>
      <c r="C124" s="77" t="s">
        <v>269</v>
      </c>
      <c r="D124" s="76" t="n">
        <v>7</v>
      </c>
      <c r="E124" s="78" t="s">
        <v>265</v>
      </c>
      <c r="F124" s="55" t="n">
        <f aca="false">SUMPRODUCT((ISNUMBER(SEARCH("{"&amp;D124&amp;",",INDEX(Rohdaten!$A$2:$GG$19999,,MATCH(C124,Rohdaten!$1:$1,)))))+(ISNUMBER(SEARCH(","&amp;D124&amp;",",INDEX(Rohdaten!$A$2:$GG$19999,,MATCH(C124,Rohdaten!$1:$1,)))))*1)</f>
        <v>0</v>
      </c>
      <c r="G124" s="7"/>
      <c r="H124" s="7"/>
      <c r="I124" s="7"/>
    </row>
    <row r="125" customFormat="false" ht="15" hidden="false" customHeight="false" outlineLevel="0" collapsed="false">
      <c r="A125" s="76"/>
      <c r="B125" s="76"/>
      <c r="C125" s="77" t="s">
        <v>269</v>
      </c>
      <c r="D125" s="76" t="n">
        <v>8</v>
      </c>
      <c r="E125" s="78" t="s">
        <v>266</v>
      </c>
      <c r="F125" s="55" t="n">
        <f aca="false">SUMPRODUCT((ISNUMBER(SEARCH("{"&amp;D125&amp;",",INDEX(Rohdaten!$A$2:$GG$19999,,MATCH(C125,Rohdaten!$1:$1,)))))+(ISNUMBER(SEARCH(","&amp;D125&amp;",",INDEX(Rohdaten!$A$2:$GG$19999,,MATCH(C125,Rohdaten!$1:$1,)))))*1)</f>
        <v>0</v>
      </c>
      <c r="G125" s="7"/>
      <c r="H125" s="7"/>
      <c r="I125" s="7"/>
    </row>
    <row r="126" customFormat="false" ht="15" hidden="false" customHeight="false" outlineLevel="0" collapsed="false">
      <c r="A126" s="76"/>
      <c r="B126" s="76"/>
      <c r="C126" s="77" t="s">
        <v>269</v>
      </c>
      <c r="D126" s="76" t="n">
        <v>9</v>
      </c>
      <c r="E126" s="78" t="s">
        <v>267</v>
      </c>
      <c r="F126" s="55" t="n">
        <f aca="false">SUMPRODUCT((ISNUMBER(SEARCH("{"&amp;D126&amp;",",INDEX(Rohdaten!$A$2:$GG$19999,,MATCH(C126,Rohdaten!$1:$1,)))))+(ISNUMBER(SEARCH(","&amp;D126&amp;",",INDEX(Rohdaten!$A$2:$GG$19999,,MATCH(C126,Rohdaten!$1:$1,)))))*1)</f>
        <v>0</v>
      </c>
      <c r="G126" s="7"/>
      <c r="H126" s="7"/>
      <c r="I126" s="7"/>
    </row>
    <row r="127" customFormat="false" ht="15" hidden="false" customHeight="false" outlineLevel="0" collapsed="false">
      <c r="A127" s="62" t="s">
        <v>270</v>
      </c>
      <c r="B127" s="62" t="s">
        <v>271</v>
      </c>
      <c r="C127" s="62" t="s">
        <v>272</v>
      </c>
      <c r="D127" s="62"/>
      <c r="E127" s="62" t="s">
        <v>30</v>
      </c>
      <c r="F127" s="68" t="e">
        <f aca="false">SUMPRODUCT((INDEX(Rohdaten!$A$2:$GG$19999,,MATCH(C128,Rohdaten!$1:$1,))="")*(Rohdaten!$A$2:$A$19999&lt;&gt;""))</f>
        <v>#N/A</v>
      </c>
      <c r="G127" s="62" t="e">
        <f aca="false">IF(MATCH(C127,$C:$C,0)=ROW(C127),SUM(F127:F132),"")</f>
        <v>#N/A</v>
      </c>
      <c r="H127" s="81" t="s">
        <v>273</v>
      </c>
    </row>
    <row r="128" customFormat="false" ht="15" hidden="false" customHeight="false" outlineLevel="0" collapsed="false">
      <c r="A128" s="56" t="s">
        <v>270</v>
      </c>
      <c r="C128" s="0" t="s">
        <v>272</v>
      </c>
      <c r="D128" s="0" t="n">
        <v>0</v>
      </c>
      <c r="E128" s="7" t="s">
        <v>274</v>
      </c>
      <c r="F128" s="7" t="e">
        <f aca="false">SUMPRODUCT((INDEX(Rohdaten!$A$2:$GG$19999,,MATCH(C128,Rohdaten!$1:$1,))&amp;""=D128&amp;"")*(Rohdaten!$A$2:$A$19999&lt;&gt;""))</f>
        <v>#N/A</v>
      </c>
      <c r="G128" s="0" t="str">
        <f aca="false">IF(MATCH(C128,$C:$C,0)=ROW(C128),SUM(F127:F130),"")</f>
        <v/>
      </c>
    </row>
    <row r="129" customFormat="false" ht="15" hidden="false" customHeight="false" outlineLevel="0" collapsed="false">
      <c r="A129" s="56" t="s">
        <v>270</v>
      </c>
      <c r="C129" s="0" t="s">
        <v>272</v>
      </c>
      <c r="D129" s="0" t="n">
        <v>6</v>
      </c>
      <c r="E129" s="0" t="str">
        <f aca="false">CONCATENATE(D128+1," bis ",D129," Monate")</f>
        <v>1 bis 6 Monate</v>
      </c>
      <c r="F129" s="0" t="e">
        <f aca="false">SUMPRODUCT((INDEX(Rohdaten!$A$2:$GG$19999,,MATCH(C129,Rohdaten!$1:$1,))&gt;D128)*(INDEX(Rohdaten!$A$2:$GG$19999,,MATCH(C129,Rohdaten!$1:$1,))&lt;=D129))</f>
        <v>#N/A</v>
      </c>
      <c r="G129" s="0" t="str">
        <f aca="false">IF(MATCH(C129,$C:$C,0)=ROW(C129),SUM(F128:F131),"")</f>
        <v/>
      </c>
    </row>
    <row r="130" customFormat="false" ht="15" hidden="false" customHeight="false" outlineLevel="0" collapsed="false">
      <c r="A130" s="56" t="s">
        <v>270</v>
      </c>
      <c r="C130" s="0" t="s">
        <v>272</v>
      </c>
      <c r="D130" s="0" t="n">
        <v>12</v>
      </c>
      <c r="E130" s="0" t="str">
        <f aca="false">CONCATENATE(D129+1," bis ",D130," Monate")</f>
        <v>7 bis 12 Monate</v>
      </c>
      <c r="F130" s="0" t="e">
        <f aca="false">SUMPRODUCT((INDEX(Rohdaten!$A$2:$GG$19999,,MATCH(C130,Rohdaten!$1:$1,))&gt;D129)*(INDEX(Rohdaten!$A$2:$GG$19999,,MATCH(C130,Rohdaten!$1:$1,))&lt;=D130))</f>
        <v>#N/A</v>
      </c>
      <c r="G130" s="0" t="str">
        <f aca="false">IF(MATCH(C130,$C:$C,0)=ROW(C130),SUM(F129:F320),"")</f>
        <v/>
      </c>
    </row>
    <row r="131" customFormat="false" ht="15" hidden="false" customHeight="false" outlineLevel="0" collapsed="false">
      <c r="A131" s="56" t="s">
        <v>270</v>
      </c>
      <c r="C131" s="0" t="s">
        <v>272</v>
      </c>
      <c r="D131" s="0" t="n">
        <v>24</v>
      </c>
      <c r="E131" s="0" t="str">
        <f aca="false">CONCATENATE(D130+1," bis ",D131," Monate")</f>
        <v>13 bis 24 Monate</v>
      </c>
      <c r="F131" s="0" t="e">
        <f aca="false">SUMPRODUCT((INDEX(Rohdaten!$A$2:$GG$19999,,MATCH(C131,Rohdaten!$1:$1,))&gt;D130)*(INDEX(Rohdaten!$A$2:$GG$19999,,MATCH(C131,Rohdaten!$1:$1,))&lt;=D131))</f>
        <v>#N/A</v>
      </c>
      <c r="G131" s="0" t="str">
        <f aca="false">IF(MATCH(C131,$C:$C,0)=ROW(C131),SUM(F130:F320),"")</f>
        <v/>
      </c>
    </row>
    <row r="132" customFormat="false" ht="15" hidden="false" customHeight="false" outlineLevel="0" collapsed="false">
      <c r="A132" s="56" t="s">
        <v>270</v>
      </c>
      <c r="C132" s="0" t="s">
        <v>272</v>
      </c>
      <c r="D132" s="0" t="n">
        <v>26</v>
      </c>
      <c r="E132" s="7" t="str">
        <f aca="false">CONCATENATE("mehr als ",D131," Monate")</f>
        <v>mehr als 24 Monate</v>
      </c>
      <c r="F132" s="7" t="e">
        <f aca="false">SUMPRODUCT((INDEX(Rohdaten!$A$2:$GG$19999,,MATCH(C132,Rohdaten!$1:$1,))&gt;D131)*(Rohdaten!$A$2:$A$19999&lt;&gt;""))</f>
        <v>#N/A</v>
      </c>
      <c r="G132" s="0" t="str">
        <f aca="false">IF(MATCH(C132,$C:$C,0)=ROW(C132),SUM(F131:F320),"")</f>
        <v/>
      </c>
    </row>
    <row r="134" customFormat="false" ht="15" hidden="false" customHeight="false" outlineLevel="0" collapsed="false">
      <c r="A134" s="56" t="s">
        <v>270</v>
      </c>
      <c r="C134" s="0" t="s">
        <v>272</v>
      </c>
      <c r="D134" s="0" t="n">
        <v>0</v>
      </c>
      <c r="F134" s="36" t="e">
        <f aca="false">SUMPRODUCT((INDEX(Rohdaten!$A$2:$GG$19999,,MATCH(C134,Rohdaten!$1:$1,))&amp;""=D134&amp;"")*(Rohdaten!$A$2:$A$19999&lt;&gt;""))</f>
        <v>#N/A</v>
      </c>
    </row>
    <row r="135" customFormat="false" ht="15" hidden="false" customHeight="false" outlineLevel="0" collapsed="false">
      <c r="A135" s="56" t="s">
        <v>270</v>
      </c>
      <c r="C135" s="0" t="s">
        <v>272</v>
      </c>
      <c r="D135" s="0" t="n">
        <v>1</v>
      </c>
      <c r="F135" s="36" t="e">
        <f aca="false">SUMPRODUCT((INDEX(Rohdaten!$A$2:$GG$19999,,MATCH(C135,Rohdaten!$1:$1,))&amp;""=D135&amp;"")*(Rohdaten!$A$2:$A$19999&lt;&gt;""))</f>
        <v>#N/A</v>
      </c>
      <c r="G135" s="0" t="e">
        <f aca="false">SUM(F135:F140)</f>
        <v>#N/A</v>
      </c>
      <c r="H135" s="0" t="e">
        <f aca="false">IF(G135=F129,"Prüfwert ok","Fehler")</f>
        <v>#N/A</v>
      </c>
    </row>
    <row r="136" customFormat="false" ht="15" hidden="false" customHeight="false" outlineLevel="0" collapsed="false">
      <c r="A136" s="56" t="s">
        <v>270</v>
      </c>
      <c r="C136" s="0" t="s">
        <v>272</v>
      </c>
      <c r="D136" s="0" t="n">
        <v>2</v>
      </c>
      <c r="F136" s="36" t="e">
        <f aca="false">SUMPRODUCT((INDEX(Rohdaten!$A$2:$GG$19999,,MATCH(C136,Rohdaten!$1:$1,))&amp;""=D136&amp;"")*(Rohdaten!$A$2:$A$19999&lt;&gt;""))</f>
        <v>#N/A</v>
      </c>
    </row>
    <row r="137" customFormat="false" ht="15" hidden="false" customHeight="false" outlineLevel="0" collapsed="false">
      <c r="A137" s="56" t="s">
        <v>270</v>
      </c>
      <c r="C137" s="0" t="s">
        <v>272</v>
      </c>
      <c r="D137" s="0" t="n">
        <v>3</v>
      </c>
      <c r="F137" s="36" t="e">
        <f aca="false">SUMPRODUCT((INDEX(Rohdaten!$A$2:$GG$19999,,MATCH(C137,Rohdaten!$1:$1,))&amp;""=D137&amp;"")*(Rohdaten!$A$2:$A$19999&lt;&gt;""))</f>
        <v>#N/A</v>
      </c>
    </row>
    <row r="138" customFormat="false" ht="15" hidden="false" customHeight="false" outlineLevel="0" collapsed="false">
      <c r="A138" s="56" t="s">
        <v>270</v>
      </c>
      <c r="C138" s="0" t="s">
        <v>272</v>
      </c>
      <c r="D138" s="0" t="n">
        <v>4</v>
      </c>
      <c r="F138" s="36" t="e">
        <f aca="false">SUMPRODUCT((INDEX(Rohdaten!$A$2:$GG$19999,,MATCH(C138,Rohdaten!$1:$1,))&amp;""=D138&amp;"")*(Rohdaten!$A$2:$A$19999&lt;&gt;""))</f>
        <v>#N/A</v>
      </c>
    </row>
    <row r="139" customFormat="false" ht="15" hidden="false" customHeight="false" outlineLevel="0" collapsed="false">
      <c r="A139" s="56" t="s">
        <v>270</v>
      </c>
      <c r="C139" s="0" t="s">
        <v>272</v>
      </c>
      <c r="D139" s="0" t="n">
        <v>5</v>
      </c>
      <c r="F139" s="36" t="e">
        <f aca="false">SUMPRODUCT((INDEX(Rohdaten!$A$2:$GG$19999,,MATCH(C139,Rohdaten!$1:$1,))&amp;""=D139&amp;"")*(Rohdaten!$A$2:$A$19999&lt;&gt;""))</f>
        <v>#N/A</v>
      </c>
    </row>
    <row r="140" customFormat="false" ht="15" hidden="false" customHeight="false" outlineLevel="0" collapsed="false">
      <c r="A140" s="56" t="s">
        <v>270</v>
      </c>
      <c r="C140" s="0" t="s">
        <v>272</v>
      </c>
      <c r="D140" s="0" t="n">
        <v>6</v>
      </c>
      <c r="F140" s="36" t="e">
        <f aca="false">SUMPRODUCT((INDEX(Rohdaten!$A$2:$GG$19999,,MATCH(C140,Rohdaten!$1:$1,))&amp;""=D140&amp;"")*(Rohdaten!$A$2:$A$19999&lt;&gt;""))</f>
        <v>#N/A</v>
      </c>
    </row>
    <row r="141" customFormat="false" ht="15" hidden="false" customHeight="false" outlineLevel="0" collapsed="false">
      <c r="A141" s="82"/>
      <c r="B141" s="82" t="s">
        <v>275</v>
      </c>
      <c r="C141" s="82"/>
      <c r="D141" s="82"/>
      <c r="E141" s="82" t="s">
        <v>276</v>
      </c>
      <c r="F141" s="83" t="e">
        <f aca="false">COUNTIF(INDEX(Rohdaten!$A$2:$GG$19999,,MATCH("year_of_entry",Rohdaten!$1:$1,)),"&gt;=2019")</f>
        <v>#N/A</v>
      </c>
      <c r="G141" s="82"/>
      <c r="H141" s="82"/>
    </row>
    <row r="142" customFormat="false" ht="15" hidden="false" customHeight="false" outlineLevel="0" collapsed="false">
      <c r="A142" s="82"/>
      <c r="B142" s="82"/>
      <c r="C142" s="82"/>
      <c r="D142" s="82"/>
      <c r="E142" s="82" t="s">
        <v>277</v>
      </c>
      <c r="F142" s="83" t="e">
        <f aca="false">COUNTIF(INDEX(Rohdaten!$A$2:$GG$19999,,MATCH("year_of_exit",Rohdaten!$1:$1,)),"&gt;=2019")</f>
        <v>#N/A</v>
      </c>
      <c r="G142" s="82"/>
      <c r="H142" s="82"/>
    </row>
    <row r="143" customFormat="false" ht="15" hidden="false" customHeight="false" outlineLevel="0" collapsed="false">
      <c r="A143" s="11" t="s">
        <v>27</v>
      </c>
      <c r="B143" s="11" t="s">
        <v>278</v>
      </c>
      <c r="C143" s="11" t="s">
        <v>279</v>
      </c>
      <c r="D143" s="11"/>
      <c r="E143" s="11" t="s">
        <v>30</v>
      </c>
      <c r="F143" s="11" t="e">
        <f aca="false">SUMPRODUCT((INDEX(Rohdaten!$A$2:$GG$19999,,MATCH(C143,Rohdaten!$1:$1,))&amp;""=D143&amp;"")*(Rohdaten!$A$2:$A$19999&lt;&gt;""))</f>
        <v>#N/A</v>
      </c>
      <c r="G143" s="11" t="e">
        <f aca="false">IF(MATCH(C143,$C:$C,0)=ROW(C143),SUM(F143:F150),"")</f>
        <v>#N/A</v>
      </c>
      <c r="H143" s="11" t="e">
        <f aca="false">CONCATENATE("[Filter]: TN der 2 Förderphase (n=",$F$141,")")</f>
        <v>#N/A</v>
      </c>
      <c r="I143" s="0" t="s">
        <v>280</v>
      </c>
    </row>
    <row r="144" customFormat="false" ht="15" hidden="false" customHeight="false" outlineLevel="0" collapsed="false">
      <c r="A144" s="52"/>
      <c r="C144" s="0" t="s">
        <v>279</v>
      </c>
      <c r="D144" s="41" t="n">
        <v>1</v>
      </c>
      <c r="E144" s="5" t="s">
        <v>281</v>
      </c>
      <c r="F144" s="36" t="e">
        <f aca="false">SUMPRODUCT((INDEX(Rohdaten!$A$2:$GG$19999,,MATCH(C144,Rohdaten!$1:$1,))&amp;""=D144&amp;"")*(Rohdaten!$A$2:$A$19999&lt;&gt;""))</f>
        <v>#N/A</v>
      </c>
      <c r="G144" s="36" t="str">
        <f aca="false">IF(MATCH(C144,$C:$C,0)=ROW(C144),SUM(F144:F147),"")</f>
        <v/>
      </c>
      <c r="H144" s="19"/>
    </row>
    <row r="145" customFormat="false" ht="15" hidden="false" customHeight="false" outlineLevel="0" collapsed="false">
      <c r="A145" s="52"/>
      <c r="C145" s="0" t="s">
        <v>279</v>
      </c>
      <c r="D145" s="41" t="n">
        <v>2</v>
      </c>
      <c r="E145" s="5" t="s">
        <v>282</v>
      </c>
      <c r="F145" s="36" t="e">
        <f aca="false">SUMPRODUCT((INDEX(Rohdaten!$A$2:$GG$19999,,MATCH(C145,Rohdaten!$1:$1,))&amp;""=D145&amp;"")*(Rohdaten!$A$2:$A$19999&lt;&gt;""))</f>
        <v>#N/A</v>
      </c>
      <c r="G145" s="36" t="str">
        <f aca="false">IF(MATCH(C145,$C:$C,0)=ROW(C145),SUM(F145:F148),"")</f>
        <v/>
      </c>
    </row>
    <row r="146" customFormat="false" ht="15" hidden="false" customHeight="false" outlineLevel="0" collapsed="false">
      <c r="A146" s="52"/>
      <c r="D146" s="41"/>
      <c r="E146" s="5" t="e">
        <f aca="false">CONCATENATE("c) Erwerbstätige Personen mit Familien- bzw. Pflegeaufgaben (n=",SUM(F147:F150),")")</f>
        <v>#N/A</v>
      </c>
      <c r="F146" s="36"/>
      <c r="G146" s="36"/>
    </row>
    <row r="147" customFormat="false" ht="15" hidden="false" customHeight="false" outlineLevel="0" collapsed="false">
      <c r="A147" s="52"/>
      <c r="C147" s="0" t="s">
        <v>279</v>
      </c>
      <c r="D147" s="41" t="n">
        <v>3</v>
      </c>
      <c r="E147" s="0" t="s">
        <v>283</v>
      </c>
      <c r="F147" s="36" t="e">
        <f aca="false">SUMPRODUCT((INDEX(Rohdaten!$A$2:$GG$19999,,MATCH(C147,Rohdaten!$1:$1,))&amp;""=D147&amp;"")*(Rohdaten!$A$2:$A$19999&lt;&gt;""))</f>
        <v>#N/A</v>
      </c>
      <c r="G147" s="36" t="str">
        <f aca="false">IF(MATCH(C147,$C:$C,0)=ROW(C147),SUM(F147:F149),"")</f>
        <v/>
      </c>
    </row>
    <row r="148" customFormat="false" ht="15" hidden="false" customHeight="false" outlineLevel="0" collapsed="false">
      <c r="A148" s="52"/>
      <c r="C148" s="0" t="s">
        <v>279</v>
      </c>
      <c r="D148" s="41" t="n">
        <v>4</v>
      </c>
      <c r="E148" s="0" t="s">
        <v>284</v>
      </c>
      <c r="F148" s="36" t="e">
        <f aca="false">SUMPRODUCT((INDEX(Rohdaten!$A$2:$GG$19999,,MATCH(C148,Rohdaten!$1:$1,))&amp;""=D148&amp;"")*(Rohdaten!$A$2:$A$19999&lt;&gt;""))</f>
        <v>#N/A</v>
      </c>
    </row>
    <row r="149" customFormat="false" ht="15" hidden="false" customHeight="false" outlineLevel="0" collapsed="false">
      <c r="A149" s="52"/>
      <c r="C149" s="0" t="s">
        <v>279</v>
      </c>
      <c r="D149" s="41" t="n">
        <v>5</v>
      </c>
      <c r="E149" s="0" t="s">
        <v>285</v>
      </c>
      <c r="F149" s="36" t="e">
        <f aca="false">SUMPRODUCT((INDEX(Rohdaten!$A$2:$GG$19999,,MATCH(C149,Rohdaten!$1:$1,))&amp;""=D149&amp;"")*(Rohdaten!$A$2:$A$19999&lt;&gt;""))</f>
        <v>#N/A</v>
      </c>
    </row>
    <row r="150" customFormat="false" ht="15" hidden="false" customHeight="false" outlineLevel="0" collapsed="false">
      <c r="A150" s="52"/>
      <c r="C150" s="0" t="s">
        <v>279</v>
      </c>
      <c r="D150" s="41" t="n">
        <v>6</v>
      </c>
      <c r="E150" s="0" t="s">
        <v>286</v>
      </c>
      <c r="F150" s="36" t="e">
        <f aca="false">SUMPRODUCT((INDEX(Rohdaten!$A$2:$GG$19999,,MATCH(C150,Rohdaten!$1:$1,))&amp;""=D150&amp;"")*(Rohdaten!$A$2:$A$19999&lt;&gt;""))</f>
        <v>#N/A</v>
      </c>
    </row>
    <row r="151" s="19" customFormat="true" ht="15" hidden="false" customHeight="false" outlineLevel="0" collapsed="false">
      <c r="C151" s="19" t="s">
        <v>279</v>
      </c>
      <c r="E151" s="65" t="s">
        <v>287</v>
      </c>
      <c r="F151" s="19" t="e">
        <f aca="false">SUMPRODUCT((INDEX(Rohdaten!$A$2:$GG$19999,,MATCH(C151,Rohdaten!$1:$1,))&amp;""=D151&amp;"")*(INDEX(Rohdaten!$A$2:$GG$19999,,MATCH("year_of_entry",Rohdaten!$1:$1,))&gt;=2019))</f>
        <v>#N/A</v>
      </c>
    </row>
    <row r="152" customFormat="false" ht="15" hidden="false" customHeight="false" outlineLevel="0" collapsed="false">
      <c r="A152" s="11" t="s">
        <v>288</v>
      </c>
      <c r="B152" s="11" t="e">
        <f aca="false">CONCATENATE("Einschlägigste Berufserfahrung/Branche (n=",F141,")")</f>
        <v>#N/A</v>
      </c>
      <c r="C152" s="11" t="s">
        <v>289</v>
      </c>
      <c r="D152" s="11"/>
      <c r="E152" s="11" t="s">
        <v>30</v>
      </c>
      <c r="F152" s="11" t="e">
        <f aca="false">SUMPRODUCT((INDEX(Rohdaten!$A$2:$GG$19999,,MATCH(C152,Rohdaten!$1:$1,))&amp;""=D152&amp;"")*(Rohdaten!$A$2:$A$19999&lt;&gt;""))</f>
        <v>#N/A</v>
      </c>
      <c r="G152" s="10" t="e">
        <f aca="false">IF(MATCH(C152,$C:$C,0)=ROW(C152),SUM(F152:F169),"")</f>
        <v>#N/A</v>
      </c>
      <c r="H152" s="11" t="e">
        <f aca="false">CONCATENATE("[Filter]: TN der 2 Förderphase (n=",$F$141,")")</f>
        <v>#N/A</v>
      </c>
      <c r="I152" s="0" t="s">
        <v>280</v>
      </c>
    </row>
    <row r="153" customFormat="false" ht="15" hidden="false" customHeight="false" outlineLevel="0" collapsed="false">
      <c r="A153" s="52"/>
      <c r="C153" s="0" t="s">
        <v>289</v>
      </c>
      <c r="D153" s="84" t="n">
        <v>1</v>
      </c>
      <c r="E153" s="0" t="s">
        <v>290</v>
      </c>
      <c r="F153" s="36" t="e">
        <f aca="false">SUMPRODUCT((INDEX(Rohdaten!$A$2:$GG$19999,,MATCH(C153,Rohdaten!$1:$1,))&amp;""=D153&amp;"")*(Rohdaten!$A$2:$A$19999&lt;&gt;""))</f>
        <v>#N/A</v>
      </c>
      <c r="G153" s="16" t="e">
        <f aca="false">F153/(SUM($F$153:$F$169))</f>
        <v>#N/A</v>
      </c>
    </row>
    <row r="154" customFormat="false" ht="15" hidden="false" customHeight="false" outlineLevel="0" collapsed="false">
      <c r="A154" s="85"/>
      <c r="C154" s="0" t="s">
        <v>289</v>
      </c>
      <c r="D154" s="84" t="n">
        <v>2</v>
      </c>
      <c r="E154" s="0" t="s">
        <v>291</v>
      </c>
      <c r="F154" s="36" t="e">
        <f aca="false">SUMPRODUCT((INDEX(Rohdaten!$A$2:$GG$19999,,MATCH(C154,Rohdaten!$1:$1,))&amp;""=D154&amp;"")*(Rohdaten!$A$2:$A$19999&lt;&gt;""))</f>
        <v>#N/A</v>
      </c>
      <c r="G154" s="16" t="e">
        <f aca="false">F154/(SUM($F$153:$F$169))</f>
        <v>#N/A</v>
      </c>
    </row>
    <row r="155" customFormat="false" ht="15" hidden="false" customHeight="false" outlineLevel="0" collapsed="false">
      <c r="A155" s="85"/>
      <c r="C155" s="0" t="s">
        <v>289</v>
      </c>
      <c r="D155" s="84" t="n">
        <v>3</v>
      </c>
      <c r="E155" s="0" t="s">
        <v>292</v>
      </c>
      <c r="F155" s="36" t="e">
        <f aca="false">SUMPRODUCT((INDEX(Rohdaten!$A$2:$GG$19999,,MATCH(C155,Rohdaten!$1:$1,))&amp;""=D155&amp;"")*(Rohdaten!$A$2:$A$19999&lt;&gt;""))</f>
        <v>#N/A</v>
      </c>
      <c r="G155" s="16" t="e">
        <f aca="false">F155/(SUM($F$153:$F$169))</f>
        <v>#N/A</v>
      </c>
    </row>
    <row r="156" customFormat="false" ht="15" hidden="false" customHeight="false" outlineLevel="0" collapsed="false">
      <c r="A156" s="85"/>
      <c r="C156" s="0" t="s">
        <v>289</v>
      </c>
      <c r="D156" s="84" t="n">
        <v>7</v>
      </c>
      <c r="E156" s="0" t="s">
        <v>293</v>
      </c>
      <c r="F156" s="36" t="e">
        <f aca="false">SUMPRODUCT((INDEX(Rohdaten!$A$2:$GG$19999,,MATCH(C156,Rohdaten!$1:$1,))&amp;""=D156&amp;"")*(Rohdaten!$A$2:$A$19999&lt;&gt;""))</f>
        <v>#N/A</v>
      </c>
      <c r="G156" s="16" t="e">
        <f aca="false">F156/(SUM($F$153:$F$169))</f>
        <v>#N/A</v>
      </c>
    </row>
    <row r="157" customFormat="false" ht="15" hidden="false" customHeight="false" outlineLevel="0" collapsed="false">
      <c r="A157" s="85"/>
      <c r="C157" s="0" t="s">
        <v>289</v>
      </c>
      <c r="D157" s="84" t="n">
        <v>8</v>
      </c>
      <c r="E157" s="0" t="s">
        <v>294</v>
      </c>
      <c r="F157" s="36" t="e">
        <f aca="false">SUMPRODUCT((INDEX(Rohdaten!$A$2:$GG$19999,,MATCH(C157,Rohdaten!$1:$1,))&amp;""=D157&amp;"")*(Rohdaten!$A$2:$A$19999&lt;&gt;""))</f>
        <v>#N/A</v>
      </c>
      <c r="G157" s="16" t="e">
        <f aca="false">F157/(SUM($F$153:$F$169))</f>
        <v>#N/A</v>
      </c>
    </row>
    <row r="158" customFormat="false" ht="15" hidden="false" customHeight="false" outlineLevel="0" collapsed="false">
      <c r="A158" s="85"/>
      <c r="C158" s="0" t="s">
        <v>289</v>
      </c>
      <c r="D158" s="84" t="n">
        <v>9</v>
      </c>
      <c r="E158" s="0" t="s">
        <v>295</v>
      </c>
      <c r="F158" s="36" t="e">
        <f aca="false">SUMPRODUCT((INDEX(Rohdaten!$A$2:$GG$19999,,MATCH(C158,Rohdaten!$1:$1,))&amp;""=D158&amp;"")*(Rohdaten!$A$2:$A$19999&lt;&gt;""))</f>
        <v>#N/A</v>
      </c>
      <c r="G158" s="16" t="e">
        <f aca="false">F158/(SUM($F$153:$F$169))</f>
        <v>#N/A</v>
      </c>
    </row>
    <row r="159" customFormat="false" ht="15" hidden="false" customHeight="false" outlineLevel="0" collapsed="false">
      <c r="A159" s="85"/>
      <c r="C159" s="0" t="s">
        <v>289</v>
      </c>
      <c r="D159" s="84" t="n">
        <v>10</v>
      </c>
      <c r="E159" s="5" t="s">
        <v>296</v>
      </c>
      <c r="F159" s="36" t="e">
        <f aca="false">SUMPRODUCT((INDEX(Rohdaten!$A$2:$GG$19999,,MATCH(C159,Rohdaten!$1:$1,))&amp;""=D159&amp;"")*(Rohdaten!$A$2:$A$19999&lt;&gt;""))</f>
        <v>#N/A</v>
      </c>
      <c r="G159" s="16" t="e">
        <f aca="false">F159/(SUM($F$153:$F$169))</f>
        <v>#N/A</v>
      </c>
      <c r="H159" s="5"/>
    </row>
    <row r="160" customFormat="false" ht="15" hidden="false" customHeight="false" outlineLevel="0" collapsed="false">
      <c r="A160" s="85"/>
      <c r="C160" s="0" t="s">
        <v>289</v>
      </c>
      <c r="D160" s="84" t="n">
        <v>15</v>
      </c>
      <c r="E160" s="5" t="s">
        <v>297</v>
      </c>
      <c r="F160" s="36" t="e">
        <f aca="false">SUMPRODUCT((INDEX(Rohdaten!$A$2:$GG$19999,,MATCH(C160,Rohdaten!$1:$1,))&amp;""=D160&amp;"")*(Rohdaten!$A$2:$A$19999&lt;&gt;""))</f>
        <v>#N/A</v>
      </c>
      <c r="G160" s="16" t="e">
        <f aca="false">F160/(SUM($F$153:$F$169))</f>
        <v>#N/A</v>
      </c>
      <c r="H160" s="5"/>
    </row>
    <row r="161" customFormat="false" ht="15" hidden="false" customHeight="false" outlineLevel="0" collapsed="false">
      <c r="A161" s="85"/>
      <c r="C161" s="0" t="s">
        <v>289</v>
      </c>
      <c r="D161" s="84" t="n">
        <v>16</v>
      </c>
      <c r="E161" s="5" t="s">
        <v>298</v>
      </c>
      <c r="F161" s="36" t="e">
        <f aca="false">SUMPRODUCT((INDEX(Rohdaten!$A$2:$GG$19999,,MATCH(C161,Rohdaten!$1:$1,))&amp;""=D161&amp;"")*(Rohdaten!$A$2:$A$19999&lt;&gt;""))</f>
        <v>#N/A</v>
      </c>
      <c r="G161" s="16" t="e">
        <f aca="false">F161/(SUM($F$153:$F$169))</f>
        <v>#N/A</v>
      </c>
      <c r="H161" s="5"/>
    </row>
    <row r="162" customFormat="false" ht="15" hidden="false" customHeight="false" outlineLevel="0" collapsed="false">
      <c r="A162" s="85"/>
      <c r="C162" s="0" t="s">
        <v>289</v>
      </c>
      <c r="D162" s="84" t="n">
        <v>17</v>
      </c>
      <c r="E162" s="5" t="s">
        <v>299</v>
      </c>
      <c r="F162" s="36" t="e">
        <f aca="false">SUMPRODUCT((INDEX(Rohdaten!$A$2:$GG$19999,,MATCH(C162,Rohdaten!$1:$1,))&amp;""=D162&amp;"")*(Rohdaten!$A$2:$A$19999&lt;&gt;""))</f>
        <v>#N/A</v>
      </c>
      <c r="G162" s="16" t="e">
        <f aca="false">F162/(SUM($F$153:$F$169))</f>
        <v>#N/A</v>
      </c>
      <c r="H162" s="5"/>
    </row>
    <row r="163" customFormat="false" ht="15" hidden="false" customHeight="false" outlineLevel="0" collapsed="false">
      <c r="A163" s="85"/>
      <c r="C163" s="0" t="s">
        <v>289</v>
      </c>
      <c r="D163" s="84" t="n">
        <v>18</v>
      </c>
      <c r="E163" s="5" t="s">
        <v>300</v>
      </c>
      <c r="F163" s="36" t="e">
        <f aca="false">SUMPRODUCT((INDEX(Rohdaten!$A$2:$GG$19999,,MATCH(C163,Rohdaten!$1:$1,))&amp;""=D163&amp;"")*(Rohdaten!$A$2:$A$19999&lt;&gt;""))</f>
        <v>#N/A</v>
      </c>
      <c r="G163" s="16" t="e">
        <f aca="false">F163/(SUM($F$153:$F$169))</f>
        <v>#N/A</v>
      </c>
      <c r="H163" s="5"/>
    </row>
    <row r="164" customFormat="false" ht="15" hidden="false" customHeight="false" outlineLevel="0" collapsed="false">
      <c r="A164" s="85"/>
      <c r="C164" s="0" t="s">
        <v>289</v>
      </c>
      <c r="D164" s="84" t="n">
        <v>19</v>
      </c>
      <c r="E164" s="5" t="s">
        <v>301</v>
      </c>
      <c r="F164" s="36" t="e">
        <f aca="false">SUMPRODUCT((INDEX(Rohdaten!$A$2:$GG$19999,,MATCH(C164,Rohdaten!$1:$1,))&amp;""=D164&amp;"")*(Rohdaten!$A$2:$A$19999&lt;&gt;""))</f>
        <v>#N/A</v>
      </c>
      <c r="G164" s="16" t="e">
        <f aca="false">F164/(SUM($F$153:$F$169))</f>
        <v>#N/A</v>
      </c>
      <c r="H164" s="5"/>
    </row>
    <row r="165" customFormat="false" ht="15" hidden="false" customHeight="false" outlineLevel="0" collapsed="false">
      <c r="A165" s="85"/>
      <c r="C165" s="0" t="s">
        <v>289</v>
      </c>
      <c r="D165" s="84" t="n">
        <v>22</v>
      </c>
      <c r="E165" s="5" t="s">
        <v>302</v>
      </c>
      <c r="F165" s="36" t="e">
        <f aca="false">SUMPRODUCT((INDEX(Rohdaten!$A$2:$GG$19999,,MATCH(C165,Rohdaten!$1:$1,))&amp;""=D165&amp;"")*(Rohdaten!$A$2:$A$19999&lt;&gt;""))</f>
        <v>#N/A</v>
      </c>
      <c r="G165" s="16" t="e">
        <f aca="false">F165/(SUM($F$153:$F$169))</f>
        <v>#N/A</v>
      </c>
      <c r="H165" s="5"/>
    </row>
    <row r="166" customFormat="false" ht="15" hidden="false" customHeight="false" outlineLevel="0" collapsed="false">
      <c r="A166" s="85"/>
      <c r="C166" s="0" t="s">
        <v>289</v>
      </c>
      <c r="D166" s="84" t="n">
        <v>23</v>
      </c>
      <c r="E166" s="5" t="s">
        <v>303</v>
      </c>
      <c r="F166" s="36" t="e">
        <f aca="false">SUMPRODUCT((INDEX(Rohdaten!$A$2:$GG$19999,,MATCH(C166,Rohdaten!$1:$1,))&amp;""=D166&amp;"")*(Rohdaten!$A$2:$A$19999&lt;&gt;""))</f>
        <v>#N/A</v>
      </c>
      <c r="G166" s="16" t="e">
        <f aca="false">F166/(SUM($F$153:$F$169))</f>
        <v>#N/A</v>
      </c>
      <c r="H166" s="5"/>
    </row>
    <row r="167" customFormat="false" ht="15" hidden="false" customHeight="false" outlineLevel="0" collapsed="false">
      <c r="A167" s="85"/>
      <c r="C167" s="0" t="s">
        <v>289</v>
      </c>
      <c r="D167" s="84" t="n">
        <v>24</v>
      </c>
      <c r="E167" s="5" t="s">
        <v>304</v>
      </c>
      <c r="F167" s="36" t="e">
        <f aca="false">SUMPRODUCT((INDEX(Rohdaten!$A$2:$GG$19999,,MATCH(C167,Rohdaten!$1:$1,))&amp;""=D167&amp;"")*(Rohdaten!$A$2:$A$19999&lt;&gt;""))</f>
        <v>#N/A</v>
      </c>
      <c r="G167" s="16" t="e">
        <f aca="false">F167/(SUM($F$153:$F$169))</f>
        <v>#N/A</v>
      </c>
      <c r="H167" s="5"/>
    </row>
    <row r="168" customFormat="false" ht="15" hidden="false" customHeight="false" outlineLevel="0" collapsed="false">
      <c r="A168" s="85"/>
      <c r="C168" s="0" t="s">
        <v>289</v>
      </c>
      <c r="D168" s="84" t="n">
        <v>25</v>
      </c>
      <c r="E168" s="5" t="s">
        <v>305</v>
      </c>
      <c r="F168" s="36" t="e">
        <f aca="false">SUMPRODUCT((INDEX(Rohdaten!$A$2:$GG$19999,,MATCH(C168,Rohdaten!$1:$1,))&amp;""=D168&amp;"")*(Rohdaten!$A$2:$A$19999&lt;&gt;""))</f>
        <v>#N/A</v>
      </c>
      <c r="G168" s="16" t="e">
        <f aca="false">F168/(SUM($F$153:$F$169))</f>
        <v>#N/A</v>
      </c>
      <c r="H168" s="5"/>
    </row>
    <row r="169" customFormat="false" ht="15" hidden="false" customHeight="false" outlineLevel="0" collapsed="false">
      <c r="A169" s="85"/>
      <c r="C169" s="0" t="s">
        <v>289</v>
      </c>
      <c r="D169" s="84" t="n">
        <v>26</v>
      </c>
      <c r="E169" s="5" t="s">
        <v>306</v>
      </c>
      <c r="F169" s="36" t="e">
        <f aca="false">SUMPRODUCT((INDEX(Rohdaten!$A$2:$GG$19999,,MATCH(C169,Rohdaten!$1:$1,))&amp;""=D169&amp;"")*(Rohdaten!$A$2:$A$19999&lt;&gt;""))</f>
        <v>#N/A</v>
      </c>
      <c r="G169" s="16" t="e">
        <f aca="false">F169/(SUM($F$153:$F$169))</f>
        <v>#N/A</v>
      </c>
      <c r="H169" s="5"/>
    </row>
    <row r="170" customFormat="false" ht="15" hidden="false" customHeight="false" outlineLevel="0" collapsed="false">
      <c r="A170" s="85"/>
      <c r="E170" s="65" t="s">
        <v>287</v>
      </c>
      <c r="F170" s="36" t="e">
        <f aca="false">$F$141-SUM(F153:F169)</f>
        <v>#N/A</v>
      </c>
      <c r="G170" s="5"/>
    </row>
    <row r="171" customFormat="false" ht="15" hidden="false" customHeight="false" outlineLevel="0" collapsed="false">
      <c r="A171" s="11"/>
      <c r="B171" s="11" t="s">
        <v>307</v>
      </c>
      <c r="C171" s="11" t="s">
        <v>308</v>
      </c>
      <c r="D171" s="11"/>
      <c r="E171" s="10" t="s">
        <v>30</v>
      </c>
      <c r="F171" s="10" t="e">
        <f aca="false">SUMPRODUCT((INDEX(Rohdaten!$A$2:$GG$19999,,MATCH(C171,Rohdaten!$1:$1,))&amp;""=D171&amp;"")*(Rohdaten!$A$2:$A$19999&lt;&gt;""))</f>
        <v>#N/A</v>
      </c>
      <c r="G171" s="10" t="e">
        <f aca="false">IF(MATCH(C171,$C:$C,0)=ROW(C171),SUM(F171:F173),"")</f>
        <v>#N/A</v>
      </c>
      <c r="H171" s="11" t="e">
        <f aca="false">CONCATENATE("[Filter: Branche Bildung und Erziehung (n=",SUM(F172:F174),")")</f>
        <v>#N/A</v>
      </c>
      <c r="I171" s="0" t="s">
        <v>280</v>
      </c>
    </row>
    <row r="172" customFormat="false" ht="15" hidden="false" customHeight="false" outlineLevel="0" collapsed="false">
      <c r="C172" s="0" t="s">
        <v>308</v>
      </c>
      <c r="D172" s="84" t="n">
        <v>0</v>
      </c>
      <c r="E172" s="5" t="s">
        <v>52</v>
      </c>
      <c r="F172" s="36" t="e">
        <f aca="false">SUMPRODUCT((INDEX(Rohdaten!$A$2:$GG$19999,,MATCH(C172,Rohdaten!$1:$1,))&amp;""=D172&amp;"")*(Rohdaten!$A$2:$A$19999&lt;&gt;""))</f>
        <v>#N/A</v>
      </c>
      <c r="G172" s="5"/>
    </row>
    <row r="173" customFormat="false" ht="15" hidden="false" customHeight="false" outlineLevel="0" collapsed="false">
      <c r="C173" s="0" t="s">
        <v>308</v>
      </c>
      <c r="D173" s="0" t="n">
        <v>1</v>
      </c>
      <c r="E173" s="5" t="s">
        <v>53</v>
      </c>
      <c r="F173" s="36" t="e">
        <f aca="false">SUMPRODUCT((INDEX(Rohdaten!$A$2:$GG$19999,,MATCH(C173,Rohdaten!$1:$1,))&amp;""=D173&amp;"")*(Rohdaten!$A$2:$A$19999&lt;&gt;""))</f>
        <v>#N/A</v>
      </c>
      <c r="G173" s="5"/>
      <c r="H173" s="5"/>
    </row>
    <row r="174" customFormat="false" ht="15" hidden="false" customHeight="false" outlineLevel="0" collapsed="false">
      <c r="E174" s="65" t="s">
        <v>309</v>
      </c>
      <c r="F174" s="5" t="e">
        <f aca="false">F161-F172-F173</f>
        <v>#N/A</v>
      </c>
      <c r="G174" s="5"/>
      <c r="H174" s="5"/>
    </row>
    <row r="175" customFormat="false" ht="15" hidden="false" customHeight="false" outlineLevel="0" collapsed="false">
      <c r="A175" s="11"/>
      <c r="B175" s="11" t="s">
        <v>310</v>
      </c>
      <c r="C175" s="11" t="s">
        <v>311</v>
      </c>
      <c r="D175" s="11"/>
      <c r="E175" s="10" t="s">
        <v>30</v>
      </c>
      <c r="F175" s="10" t="e">
        <f aca="false">SUMPRODUCT((INDEX(Rohdaten!$A$2:$GG$19999,,MATCH(C175,Rohdaten!$1:$1,))&amp;""=D175&amp;"")*(Rohdaten!$A$2:$A$19999&lt;&gt;""))</f>
        <v>#N/A</v>
      </c>
      <c r="G175" s="10" t="e">
        <f aca="false">IF(MATCH(C175,$C:$C,0)=ROW(C175),SUM(F175:F177),"")</f>
        <v>#N/A</v>
      </c>
      <c r="H175" s="11" t="e">
        <f aca="false">CONCATENATE("[Filter: Branche  Gesundheit und Sozialwesen (n=",SUM(F176:F178),")")</f>
        <v>#N/A</v>
      </c>
      <c r="I175" s="0" t="s">
        <v>280</v>
      </c>
    </row>
    <row r="176" customFormat="false" ht="15" hidden="false" customHeight="false" outlineLevel="0" collapsed="false">
      <c r="C176" s="0" t="s">
        <v>311</v>
      </c>
      <c r="D176" s="84" t="n">
        <v>0</v>
      </c>
      <c r="E176" s="5" t="s">
        <v>52</v>
      </c>
      <c r="F176" s="36" t="e">
        <f aca="false">SUMPRODUCT((INDEX(Rohdaten!$A$2:$GG$19999,,MATCH(C176,Rohdaten!$1:$1,))&amp;""=D176&amp;"")*(Rohdaten!$A$2:$A$19999&lt;&gt;""))</f>
        <v>#N/A</v>
      </c>
      <c r="G176" s="5"/>
    </row>
    <row r="177" customFormat="false" ht="15" hidden="false" customHeight="false" outlineLevel="0" collapsed="false">
      <c r="C177" s="0" t="s">
        <v>311</v>
      </c>
      <c r="D177" s="0" t="n">
        <v>1</v>
      </c>
      <c r="E177" s="5" t="s">
        <v>53</v>
      </c>
      <c r="F177" s="36" t="e">
        <f aca="false">SUMPRODUCT((INDEX(Rohdaten!$A$2:$GG$19999,,MATCH(C177,Rohdaten!$1:$1,))&amp;""=D177&amp;"")*(Rohdaten!$A$2:$A$19999&lt;&gt;""))</f>
        <v>#N/A</v>
      </c>
      <c r="G177" s="5"/>
      <c r="H177" s="5"/>
    </row>
    <row r="178" customFormat="false" ht="15" hidden="false" customHeight="false" outlineLevel="0" collapsed="false">
      <c r="E178" s="65" t="s">
        <v>312</v>
      </c>
      <c r="F178" s="5" t="e">
        <f aca="false">F162-F176-F177</f>
        <v>#N/A</v>
      </c>
      <c r="G178" s="5"/>
      <c r="H178" s="5"/>
    </row>
    <row r="179" customFormat="false" ht="15" hidden="false" customHeight="false" outlineLevel="0" collapsed="false">
      <c r="A179" s="11"/>
      <c r="B179" s="11" t="s">
        <v>313</v>
      </c>
      <c r="C179" s="11" t="s">
        <v>314</v>
      </c>
      <c r="D179" s="11"/>
      <c r="E179" s="11" t="s">
        <v>30</v>
      </c>
      <c r="F179" s="11" t="e">
        <f aca="false">SUMPRODUCT((INDEX(Rohdaten!$A$2:$GG$9999,,MATCH(C179,Rohdaten!$1:$1,))&amp;""=D179&amp;"")*(Rohdaten!$A$2:$A$9999&lt;&gt;""))</f>
        <v>#N/A</v>
      </c>
      <c r="G179" s="10" t="e">
        <f aca="false">IF(MATCH(C179,$C:$C,0)=ROW(C179),SUM(F179:F181),"")</f>
        <v>#N/A</v>
      </c>
      <c r="H179" s="11" t="e">
        <f aca="false">CONCATENATE("[Filter]: TN der 2 Förderphase (n=",$F$141,")")</f>
        <v>#N/A</v>
      </c>
      <c r="I179" s="0" t="s">
        <v>280</v>
      </c>
    </row>
    <row r="180" customFormat="false" ht="15" hidden="false" customHeight="false" outlineLevel="0" collapsed="false">
      <c r="C180" s="36" t="s">
        <v>314</v>
      </c>
      <c r="D180" s="36" t="n">
        <v>2</v>
      </c>
      <c r="E180" s="36" t="s">
        <v>52</v>
      </c>
      <c r="F180" s="36" t="e">
        <f aca="false">SUMPRODUCT((INDEX(Rohdaten!$A$2:$GG$9999,,MATCH(C180,Rohdaten!$1:$1,))&amp;""=D180&amp;"")*(Rohdaten!$A$2:$A$9999&lt;&gt;""))</f>
        <v>#N/A</v>
      </c>
      <c r="G180" s="36" t="str">
        <f aca="false">IF(MATCH(C180,$C$179:$C$185,0)=ROW(C180),SUM(F180:F185),"")</f>
        <v/>
      </c>
    </row>
    <row r="181" customFormat="false" ht="15" hidden="false" customHeight="false" outlineLevel="0" collapsed="false">
      <c r="C181" s="36" t="s">
        <v>314</v>
      </c>
      <c r="D181" s="36" t="n">
        <v>1</v>
      </c>
      <c r="E181" s="36" t="s">
        <v>53</v>
      </c>
      <c r="F181" s="36" t="e">
        <f aca="false">SUMPRODUCT((INDEX(Rohdaten!$A$2:$GG$9999,,MATCH(C181,Rohdaten!$1:$1,))&amp;""=D181&amp;"")*(Rohdaten!$A$2:$A$9999&lt;&gt;""))</f>
        <v>#N/A</v>
      </c>
      <c r="G181" s="36" t="str">
        <f aca="false">IF(MATCH(C181,$C$179:$C$185,0)=ROW(C181),SUM(F181:F185),"")</f>
        <v/>
      </c>
    </row>
    <row r="182" customFormat="false" ht="15" hidden="false" customHeight="false" outlineLevel="0" collapsed="false">
      <c r="C182" s="36"/>
      <c r="D182" s="36"/>
      <c r="E182" s="65" t="s">
        <v>287</v>
      </c>
      <c r="F182" s="36" t="e">
        <f aca="false">$F$141-SUM(F180:F181)</f>
        <v>#N/A</v>
      </c>
      <c r="G182" s="36"/>
    </row>
    <row r="183" customFormat="false" ht="15" hidden="false" customHeight="false" outlineLevel="0" collapsed="false">
      <c r="A183" s="11"/>
      <c r="B183" s="11" t="s">
        <v>315</v>
      </c>
      <c r="C183" s="11" t="s">
        <v>316</v>
      </c>
      <c r="D183" s="11"/>
      <c r="E183" s="11" t="s">
        <v>30</v>
      </c>
      <c r="F183" s="11" t="e">
        <f aca="false">SUMPRODUCT((INDEX(Rohdaten!$A$2:$GG$9999,,MATCH(C183,Rohdaten!$1:$1,))&amp;""=D183&amp;"")*(Rohdaten!$A$2:$A$9999&lt;&gt;""))</f>
        <v>#N/A</v>
      </c>
      <c r="G183" s="10" t="e">
        <f aca="false">IF(MATCH(C183,$C:$C,0)=ROW(C183),SUM(F183:F185),"")</f>
        <v>#N/A</v>
      </c>
      <c r="H183" s="11" t="e">
        <f aca="false">CONCATENATE("[Filter]: TN der 2 Förderphase (n=",$F$141,")")</f>
        <v>#N/A</v>
      </c>
      <c r="I183" s="0" t="s">
        <v>280</v>
      </c>
    </row>
    <row r="184" customFormat="false" ht="15" hidden="false" customHeight="false" outlineLevel="0" collapsed="false">
      <c r="C184" s="36" t="s">
        <v>316</v>
      </c>
      <c r="D184" s="36" t="n">
        <v>2</v>
      </c>
      <c r="E184" s="36" t="s">
        <v>52</v>
      </c>
      <c r="F184" s="36" t="e">
        <f aca="false">SUMPRODUCT((INDEX(Rohdaten!$A$2:$GG$9999,,MATCH(C184,Rohdaten!$1:$1,))&amp;""=D184&amp;"")*(Rohdaten!$A$2:$A$9999&lt;&gt;""))</f>
        <v>#N/A</v>
      </c>
      <c r="G184" s="36" t="str">
        <f aca="false">IF(MATCH(C184,$C$179:$C$185,0)=ROW(C184),SUM(F184:F185),"")</f>
        <v/>
      </c>
    </row>
    <row r="185" customFormat="false" ht="15" hidden="false" customHeight="false" outlineLevel="0" collapsed="false">
      <c r="C185" s="36" t="s">
        <v>316</v>
      </c>
      <c r="D185" s="36" t="n">
        <v>1</v>
      </c>
      <c r="E185" s="36" t="s">
        <v>53</v>
      </c>
      <c r="F185" s="36" t="e">
        <f aca="false">SUMPRODUCT((INDEX(Rohdaten!$A$2:$GG$9999,,MATCH(C185,Rohdaten!$1:$1,))&amp;""=D185&amp;"")*(Rohdaten!$A$2:$A$9999&lt;&gt;""))</f>
        <v>#N/A</v>
      </c>
      <c r="G185" s="36" t="str">
        <f aca="false">IF(MATCH(C185,$C$179:$C$185,0)=ROW(C185),SUM(F185:F185),"")</f>
        <v/>
      </c>
    </row>
    <row r="186" customFormat="false" ht="15.75" hidden="false" customHeight="false" outlineLevel="0" collapsed="false">
      <c r="A186" s="85"/>
      <c r="C186" s="86"/>
      <c r="E186" s="65" t="s">
        <v>287</v>
      </c>
      <c r="F186" s="36" t="e">
        <f aca="false">$F$141-SUM(F184:F185)</f>
        <v>#N/A</v>
      </c>
    </row>
    <row r="187" customFormat="false" ht="15" hidden="false" customHeight="false" outlineLevel="0" collapsed="false">
      <c r="A187" s="11"/>
      <c r="B187" s="11" t="s">
        <v>179</v>
      </c>
      <c r="C187" s="11" t="s">
        <v>317</v>
      </c>
      <c r="D187" s="11"/>
      <c r="E187" s="11" t="s">
        <v>30</v>
      </c>
      <c r="F187" s="11" t="e">
        <f aca="false">SUMPRODUCT((INDEX(Rohdaten!$A$2:$GG$9999,,MATCH(C187,Rohdaten!$1:$1,))&amp;""=D187&amp;"")*(Rohdaten!$A$2:$A$9999&lt;&gt;""))</f>
        <v>#N/A</v>
      </c>
      <c r="G187" s="10" t="e">
        <f aca="false">SUM(F187:F191)</f>
        <v>#N/A</v>
      </c>
      <c r="H187" s="11" t="e">
        <f aca="false">CONCATENATE("[Filter]: TN der 2 Förderphase (n=",$F$141,")")</f>
        <v>#N/A</v>
      </c>
      <c r="I187" s="0" t="s">
        <v>280</v>
      </c>
    </row>
    <row r="188" customFormat="false" ht="15" hidden="false" customHeight="false" outlineLevel="0" collapsed="false">
      <c r="C188" s="36" t="s">
        <v>317</v>
      </c>
      <c r="D188" s="36" t="n">
        <v>0</v>
      </c>
      <c r="E188" s="36" t="s">
        <v>52</v>
      </c>
      <c r="F188" s="36" t="e">
        <f aca="false">SUMPRODUCT((INDEX(Rohdaten!$A$2:$GG$9999,,MATCH(C188,Rohdaten!$1:$1,))&amp;""=D188&amp;"")*(Rohdaten!$A$2:$A$9999&lt;&gt;""))</f>
        <v>#N/A</v>
      </c>
      <c r="G188" s="36"/>
    </row>
    <row r="189" customFormat="false" ht="15" hidden="false" customHeight="false" outlineLevel="0" collapsed="false">
      <c r="C189" s="36" t="s">
        <v>317</v>
      </c>
      <c r="D189" s="36" t="n">
        <v>1</v>
      </c>
      <c r="E189" s="36" t="s">
        <v>53</v>
      </c>
      <c r="F189" s="36" t="e">
        <f aca="false">SUMPRODUCT((INDEX(Rohdaten!$A$2:$GG$9999,,MATCH(C189,Rohdaten!$1:$1,))&amp;""=D189&amp;"")*(Rohdaten!$A$2:$A$9999&lt;&gt;""))</f>
        <v>#N/A</v>
      </c>
      <c r="G189" s="36"/>
    </row>
    <row r="190" customFormat="false" ht="15" hidden="false" customHeight="false" outlineLevel="0" collapsed="false">
      <c r="C190" s="36" t="s">
        <v>317</v>
      </c>
      <c r="D190" s="36" t="n">
        <v>2</v>
      </c>
      <c r="E190" s="36" t="s">
        <v>181</v>
      </c>
      <c r="F190" s="36" t="e">
        <f aca="false">SUMPRODUCT((INDEX(Rohdaten!$A$2:$GG$9999,,MATCH(C190,Rohdaten!$1:$1,))&amp;""=D190&amp;"")*(Rohdaten!$A$2:$A$9999&lt;&gt;""))</f>
        <v>#N/A</v>
      </c>
      <c r="G190" s="36"/>
    </row>
    <row r="191" customFormat="false" ht="15" hidden="false" customHeight="false" outlineLevel="0" collapsed="false">
      <c r="C191" s="36" t="s">
        <v>317</v>
      </c>
      <c r="D191" s="36" t="n">
        <v>3</v>
      </c>
      <c r="E191" s="36" t="s">
        <v>182</v>
      </c>
      <c r="F191" s="36" t="e">
        <f aca="false">SUMPRODUCT((INDEX(Rohdaten!$A$2:$GG$9999,,MATCH(C191,Rohdaten!$1:$1,))&amp;""=D191&amp;"")*(Rohdaten!$A$2:$A$9999&lt;&gt;""))</f>
        <v>#N/A</v>
      </c>
      <c r="G191" s="36"/>
    </row>
    <row r="192" customFormat="false" ht="15.75" hidden="false" customHeight="false" outlineLevel="0" collapsed="false">
      <c r="A192" s="85"/>
      <c r="C192" s="86"/>
      <c r="E192" s="65" t="s">
        <v>287</v>
      </c>
      <c r="F192" s="36" t="e">
        <f aca="false">$F$141-SUM(F188:F191)</f>
        <v>#N/A</v>
      </c>
    </row>
    <row r="193" customFormat="false" ht="15" hidden="false" customHeight="false" outlineLevel="0" collapsed="false">
      <c r="A193" s="11" t="s">
        <v>178</v>
      </c>
      <c r="B193" s="11" t="s">
        <v>318</v>
      </c>
      <c r="C193" s="11" t="s">
        <v>319</v>
      </c>
      <c r="D193" s="11"/>
      <c r="E193" s="11" t="s">
        <v>30</v>
      </c>
      <c r="F193" s="11" t="e">
        <f aca="false">SUMPRODUCT((INDEX(Rohdaten!$A$2:$GG$19999,,MATCH(C193,Rohdaten!$1:$1,))&amp;""=D193&amp;"")*(Rohdaten!$A$2:$A$19999&lt;&gt;""))</f>
        <v>#N/A</v>
      </c>
      <c r="G193" s="10" t="e">
        <f aca="false">IF(MATCH(C193,$C:$C,0)=ROW(C193),SUM(F193:F196),"")</f>
        <v>#N/A</v>
      </c>
      <c r="H193" s="11" t="e">
        <f aca="false">CONCATENATE("[Filter]: TN der 2 FP in Elternzeit (n=",$F$189,")")</f>
        <v>#N/A</v>
      </c>
    </row>
    <row r="194" customFormat="false" ht="15" hidden="false" customHeight="false" outlineLevel="0" collapsed="false">
      <c r="C194" s="0" t="s">
        <v>319</v>
      </c>
      <c r="D194" s="41" t="n">
        <v>0</v>
      </c>
      <c r="E194" s="52" t="s">
        <v>181</v>
      </c>
      <c r="F194" s="36" t="e">
        <f aca="false">SUMPRODUCT((INDEX(Rohdaten!$A$2:$GG$19999,,MATCH(C194,Rohdaten!$1:$1,))&amp;""=D194&amp;"")*(INDEX(Rohdaten!$A$2:$GG$19999,,MATCH($C$189,Rohdaten!$1:$1,))&amp;""=$D$189&amp;""))</f>
        <v>#N/A</v>
      </c>
      <c r="G194" s="36" t="str">
        <f aca="false">IF(MATCH(C194,$C:$C,0)=ROW(C194),SUM(F194:F196),"")</f>
        <v/>
      </c>
    </row>
    <row r="195" customFormat="false" ht="15" hidden="false" customHeight="false" outlineLevel="0" collapsed="false">
      <c r="C195" s="0" t="s">
        <v>319</v>
      </c>
      <c r="D195" s="41" t="n">
        <v>1</v>
      </c>
      <c r="E195" s="52" t="s">
        <v>185</v>
      </c>
      <c r="F195" s="36" t="e">
        <f aca="false">SUMPRODUCT((INDEX(Rohdaten!$A$2:$GG$19999,,MATCH(C195,Rohdaten!$1:$1,))&amp;""=D195&amp;"")*(INDEX(Rohdaten!$A$2:$GG$19999,,MATCH($C$189,Rohdaten!$1:$1,))&amp;""=$D$189&amp;""))</f>
        <v>#N/A</v>
      </c>
      <c r="G195" s="36" t="str">
        <f aca="false">IF(MATCH(C195,$C:$C,0)=ROW(C195),SUM(F195:F197),"")</f>
        <v/>
      </c>
    </row>
    <row r="196" customFormat="false" ht="15" hidden="false" customHeight="false" outlineLevel="0" collapsed="false">
      <c r="A196" s="41"/>
      <c r="B196" s="41"/>
      <c r="C196" s="64" t="s">
        <v>319</v>
      </c>
      <c r="D196" s="41" t="n">
        <v>2</v>
      </c>
      <c r="E196" s="64" t="s">
        <v>186</v>
      </c>
      <c r="F196" s="36" t="e">
        <f aca="false">SUMPRODUCT((INDEX(Rohdaten!$A$2:$GG$19999,,MATCH(C196,Rohdaten!$1:$1,))&amp;""=D196&amp;"")*(INDEX(Rohdaten!$A$2:$GG$19999,,MATCH($C$189,Rohdaten!$1:$1,))&amp;""=$D$189&amp;""))</f>
        <v>#N/A</v>
      </c>
      <c r="G196" s="36" t="str">
        <f aca="false">IF(MATCH(C196,$C:$C,0)=ROW(C196),SUM(F196:F198),"")</f>
        <v/>
      </c>
    </row>
    <row r="197" customFormat="false" ht="15" hidden="false" customHeight="false" outlineLevel="0" collapsed="false">
      <c r="A197" s="85"/>
      <c r="E197" s="65" t="s">
        <v>320</v>
      </c>
      <c r="F197" s="36" t="e">
        <f aca="false">$F$189-SUM(F194:F196)</f>
        <v>#N/A</v>
      </c>
    </row>
    <row r="198" customFormat="false" ht="15.75" hidden="false" customHeight="false" outlineLevel="0" collapsed="false">
      <c r="A198" s="87" t="s">
        <v>114</v>
      </c>
      <c r="B198" s="87"/>
      <c r="C198" s="87"/>
      <c r="D198" s="87"/>
      <c r="E198" s="87"/>
      <c r="F198" s="87"/>
      <c r="G198" s="87"/>
    </row>
    <row r="199" customFormat="false" ht="15" hidden="false" customHeight="false" outlineLevel="0" collapsed="false">
      <c r="A199" s="88" t="s">
        <v>321</v>
      </c>
      <c r="B199" s="89" t="s">
        <v>322</v>
      </c>
      <c r="C199" s="90" t="s">
        <v>323</v>
      </c>
      <c r="D199" s="90"/>
      <c r="E199" s="89" t="s">
        <v>30</v>
      </c>
      <c r="F199" s="0" t="e">
        <f aca="false">SUMPRODUCT((INDEX(Rohdaten!$A$2:$GG$19999,,MATCH(C199,Rohdaten!$1:$1,))&amp;""=D199&amp;"")*(INDEX(Rohdaten!$A$2:$GG$19999,,MATCH("end_date",Rohdaten!$1:$1,))&lt;&gt;""))</f>
        <v>#N/A</v>
      </c>
      <c r="G199" s="0" t="e">
        <f aca="false">IF(MATCH(C199,$C:$C,0)=ROW(C199),SUM(F199:F202),"")</f>
        <v>#N/A</v>
      </c>
    </row>
    <row r="200" customFormat="false" ht="15" hidden="false" customHeight="false" outlineLevel="0" collapsed="false">
      <c r="A200" s="41"/>
      <c r="C200" s="0" t="s">
        <v>323</v>
      </c>
      <c r="D200" s="41" t="n">
        <v>0</v>
      </c>
      <c r="E200" s="52" t="s">
        <v>52</v>
      </c>
      <c r="F200" s="36" t="e">
        <f aca="false">SUMPRODUCT((INDEX(Rohdaten!$A$2:$GG$19999,,MATCH(C200,Rohdaten!$1:$1,))&amp;""=D200&amp;"")*(INDEX(Rohdaten!$A$2:$GG$19999,,MATCH("end_date",Rohdaten!$1:$1,))&lt;&gt;""))</f>
        <v>#N/A</v>
      </c>
      <c r="G200" s="36" t="str">
        <f aca="false">IF(MATCH(C200,$C:$C,0)=ROW(C200),SUM(F200:F207),"")</f>
        <v/>
      </c>
    </row>
    <row r="201" customFormat="false" ht="15" hidden="false" customHeight="false" outlineLevel="0" collapsed="false">
      <c r="A201" s="41"/>
      <c r="C201" s="0" t="s">
        <v>323</v>
      </c>
      <c r="D201" s="41" t="n">
        <v>1</v>
      </c>
      <c r="E201" s="52" t="s">
        <v>53</v>
      </c>
      <c r="F201" s="36" t="e">
        <f aca="false">SUMPRODUCT((INDEX(Rohdaten!$A$2:$GG$19999,,MATCH(C201,Rohdaten!$1:$1,))&amp;""=D201&amp;"")*(INDEX(Rohdaten!$A$2:$GG$19999,,MATCH("end_date",Rohdaten!$1:$1,))&lt;&gt;""))</f>
        <v>#N/A</v>
      </c>
      <c r="G201" s="36"/>
    </row>
    <row r="202" customFormat="false" ht="15" hidden="false" customHeight="false" outlineLevel="0" collapsed="false">
      <c r="A202" s="41"/>
      <c r="C202" s="0" t="s">
        <v>323</v>
      </c>
      <c r="D202" s="0" t="n">
        <v>2</v>
      </c>
      <c r="E202" s="0" t="s">
        <v>181</v>
      </c>
      <c r="F202" s="36" t="e">
        <f aca="false">SUMPRODUCT((INDEX(Rohdaten!$A$2:$GG$19999,,MATCH(C202,Rohdaten!$1:$1,))&amp;""=D202&amp;"")*(INDEX(Rohdaten!$A$2:$GG$19999,,MATCH("end_date",Rohdaten!$1:$1,))&lt;&gt;""))</f>
        <v>#N/A</v>
      </c>
      <c r="G202" s="36" t="str">
        <f aca="false">IF(MATCH(C201,$C:$C,0)=ROW(C201),SUM(F202:F208),"")</f>
        <v/>
      </c>
    </row>
    <row r="203" customFormat="false" ht="15" hidden="false" customHeight="false" outlineLevel="0" collapsed="false">
      <c r="A203" s="91" t="s">
        <v>168</v>
      </c>
      <c r="B203" s="89" t="s">
        <v>324</v>
      </c>
      <c r="C203" s="90" t="s">
        <v>325</v>
      </c>
      <c r="D203" s="92"/>
      <c r="E203" s="89" t="s">
        <v>30</v>
      </c>
      <c r="F203" s="36" t="e">
        <f aca="false">SUMPRODUCT((INDEX(Rohdaten!$A$2:$GG$19999,,MATCH(C203,Rohdaten!$1:$1,))&amp;""=D203&amp;"")*(INDEX(Rohdaten!$A$2:$GG$19999,,MATCH("end_date",Rohdaten!$1:$1,))&lt;&gt;""))</f>
        <v>#N/A</v>
      </c>
      <c r="G203" s="36" t="e">
        <f aca="false">IF(MATCH(C203,$C:$C,0)=ROW(C203),SUM(F203:F206),"")</f>
        <v>#N/A</v>
      </c>
      <c r="H203" s="93" t="str">
        <f aca="false">CONCATENATE("[Filter] Bei Eintritt ZG: Pflege und bei Austritt Arbeit aufgenommen/ selbständig gemacht: n= ","*unbekannt*")</f>
        <v>[Filter] Bei Eintritt ZG: Pflege und bei Austritt Arbeit aufgenommen/ selbständig gemacht: n= *unbekannt*</v>
      </c>
    </row>
    <row r="204" customFormat="false" ht="15" hidden="false" customHeight="false" outlineLevel="0" collapsed="false">
      <c r="A204" s="74"/>
      <c r="B204" s="74"/>
      <c r="C204" s="75" t="s">
        <v>325</v>
      </c>
      <c r="D204" s="74" t="n">
        <v>0</v>
      </c>
      <c r="E204" s="47" t="s">
        <v>326</v>
      </c>
      <c r="F204" s="36" t="e">
        <f aca="false">SUMPRODUCT((INDEX(Rohdaten!$A$2:$GG$19999,,MATCH(C204,Rohdaten!$1:$1,))&amp;""=D204&amp;"")*(INDEX(Rohdaten!$A$2:$GG$19999,,MATCH("end_date",Rohdaten!$1:$1,))&lt;&gt;""))</f>
        <v>#N/A</v>
      </c>
      <c r="G204" s="36" t="str">
        <f aca="false">IF(MATCH(C204,$C:$C,0)=ROW(C204),SUM(F204:F206),"")</f>
        <v/>
      </c>
    </row>
    <row r="205" customFormat="false" ht="15" hidden="false" customHeight="false" outlineLevel="0" collapsed="false">
      <c r="A205" s="74"/>
      <c r="B205" s="74"/>
      <c r="C205" s="75" t="s">
        <v>325</v>
      </c>
      <c r="D205" s="74" t="n">
        <v>1</v>
      </c>
      <c r="E205" s="47" t="s">
        <v>327</v>
      </c>
      <c r="F205" s="36" t="e">
        <f aca="false">SUMPRODUCT((INDEX(Rohdaten!$A$2:$GG$19999,,MATCH(C205,Rohdaten!$1:$1,))&amp;""=D205&amp;"")*(INDEX(Rohdaten!$A$2:$GG$19999,,MATCH("end_date",Rohdaten!$1:$1,))&lt;&gt;""))</f>
        <v>#N/A</v>
      </c>
      <c r="G205" s="36" t="str">
        <f aca="false">IF(MATCH(C205,$C:$C,0)=ROW(C205),SUM(F205:F212),"")</f>
        <v/>
      </c>
    </row>
    <row r="206" customFormat="false" ht="15" hidden="false" customHeight="false" outlineLevel="0" collapsed="false">
      <c r="A206" s="41"/>
      <c r="B206" s="41"/>
      <c r="C206" s="64" t="s">
        <v>325</v>
      </c>
      <c r="D206" s="41" t="n">
        <v>2</v>
      </c>
      <c r="E206" s="52" t="s">
        <v>328</v>
      </c>
      <c r="F206" s="36" t="e">
        <f aca="false">SUMPRODUCT((INDEX(Rohdaten!$A$2:$GG$19999,,MATCH(C206,Rohdaten!$1:$1,))&amp;""=D206&amp;"")*(INDEX(Rohdaten!$A$2:$GG$19999,,MATCH("end_date",Rohdaten!$1:$1,))&lt;&gt;""))</f>
        <v>#N/A</v>
      </c>
      <c r="G206" s="36" t="str">
        <f aca="false">IF(MATCH(C206,$C:$C,0)=ROW(C206),SUM(F206:F213),"")</f>
        <v/>
      </c>
    </row>
    <row r="207" customFormat="false" ht="15" hidden="false" customHeight="false" outlineLevel="0" collapsed="false">
      <c r="A207" s="91" t="s">
        <v>329</v>
      </c>
      <c r="B207" s="89" t="s">
        <v>330</v>
      </c>
      <c r="C207" s="90" t="s">
        <v>331</v>
      </c>
      <c r="D207" s="92"/>
      <c r="E207" s="89" t="s">
        <v>30</v>
      </c>
      <c r="F207" s="62" t="e">
        <f aca="false">SUMPRODUCT((INDEX(Rohdaten!$A$2:$GG$19999,,MATCH(C207,Rohdaten!$1:$1,))&amp;""=D207&amp;"")*(Rohdaten!$A$2:$A$19999&lt;&gt;""))</f>
        <v>#N/A</v>
      </c>
      <c r="G207" s="62" t="e">
        <f aca="false">IF(MATCH(C207,$C:$C,0)=ROW(C207),SUM(F207:F211),"")</f>
        <v>#N/A</v>
      </c>
      <c r="H207" s="81" t="s">
        <v>246</v>
      </c>
    </row>
    <row r="208" customFormat="false" ht="15" hidden="false" customHeight="false" outlineLevel="0" collapsed="false">
      <c r="A208" s="74"/>
      <c r="B208" s="74"/>
      <c r="C208" s="75" t="s">
        <v>331</v>
      </c>
      <c r="D208" s="74" t="n">
        <v>0</v>
      </c>
      <c r="E208" s="47" t="s">
        <v>332</v>
      </c>
      <c r="F208" s="36" t="n">
        <f aca="false">SUMPRODUCT((ISNUMBER(SEARCH("{"&amp;D208&amp;",",INDEX(Rohdaten!$A$2:$GG$19999,,MATCH(C208,Rohdaten!$1:$1,)))))+(ISNUMBER(SEARCH(","&amp;D208&amp;",",INDEX(Rohdaten!$A$2:$GG$19999,,MATCH(C208,Rohdaten!$1:$1,)))))*1)</f>
        <v>0</v>
      </c>
    </row>
    <row r="209" customFormat="false" ht="15" hidden="false" customHeight="false" outlineLevel="0" collapsed="false">
      <c r="A209" s="74"/>
      <c r="B209" s="74"/>
      <c r="C209" s="75" t="s">
        <v>331</v>
      </c>
      <c r="D209" s="74" t="n">
        <v>1</v>
      </c>
      <c r="E209" s="47" t="s">
        <v>333</v>
      </c>
      <c r="F209" s="36" t="n">
        <f aca="false">SUMPRODUCT((ISNUMBER(SEARCH("{"&amp;D209&amp;",",INDEX(Rohdaten!$A$2:$GG$19999,,MATCH(C209,Rohdaten!$1:$1,)))))+(ISNUMBER(SEARCH(","&amp;D209&amp;",",INDEX(Rohdaten!$A$2:$GG$19999,,MATCH(C209,Rohdaten!$1:$1,)))))*1)</f>
        <v>0</v>
      </c>
    </row>
    <row r="210" customFormat="false" ht="15" hidden="false" customHeight="false" outlineLevel="0" collapsed="false">
      <c r="A210" s="74"/>
      <c r="B210" s="74"/>
      <c r="C210" s="75" t="s">
        <v>331</v>
      </c>
      <c r="D210" s="74" t="n">
        <v>2</v>
      </c>
      <c r="E210" s="47" t="s">
        <v>334</v>
      </c>
      <c r="F210" s="36" t="n">
        <f aca="false">SUMPRODUCT((ISNUMBER(SEARCH("{"&amp;D210&amp;",",INDEX(Rohdaten!$A$2:$GG$19999,,MATCH(C210,Rohdaten!$1:$1,)))))+(ISNUMBER(SEARCH(","&amp;D210&amp;",",INDEX(Rohdaten!$A$2:$GG$19999,,MATCH(C210,Rohdaten!$1:$1,)))))*1)</f>
        <v>0</v>
      </c>
      <c r="G210" s="36" t="str">
        <f aca="false">IF(MATCH(C210,$C:$C,0)=ROW(C210),SUM(F210:F211),"")</f>
        <v/>
      </c>
    </row>
    <row r="211" customFormat="false" ht="15" hidden="false" customHeight="false" outlineLevel="0" collapsed="false">
      <c r="A211" s="74"/>
      <c r="B211" s="74"/>
      <c r="C211" s="75" t="s">
        <v>331</v>
      </c>
      <c r="D211" s="74" t="n">
        <v>3</v>
      </c>
      <c r="E211" s="47" t="s">
        <v>335</v>
      </c>
      <c r="F211" s="36" t="n">
        <f aca="false">SUMPRODUCT((ISNUMBER(SEARCH("{"&amp;D211&amp;",",INDEX(Rohdaten!$A$2:$GG$19999,,MATCH(C211,Rohdaten!$1:$1,)))))+(ISNUMBER(SEARCH(","&amp;D211&amp;",",INDEX(Rohdaten!$A$2:$GG$19999,,MATCH(C211,Rohdaten!$1:$1,)))))*1)</f>
        <v>0</v>
      </c>
      <c r="G211" s="36" t="str">
        <f aca="false">IF(MATCH(C211,$C:$C,0)=ROW(C211),SUM(F211:F211),"")</f>
        <v/>
      </c>
    </row>
    <row r="212" customFormat="false" ht="15" hidden="false" customHeight="false" outlineLevel="0" collapsed="false">
      <c r="A212" s="91" t="s">
        <v>336</v>
      </c>
      <c r="B212" s="89" t="s">
        <v>337</v>
      </c>
      <c r="C212" s="90" t="s">
        <v>338</v>
      </c>
      <c r="D212" s="92"/>
      <c r="E212" s="89" t="s">
        <v>30</v>
      </c>
      <c r="F212" s="62" t="e">
        <f aca="false">SUMPRODUCT((INDEX(Rohdaten!$A$2:$GG$19999,,MATCH(C212,Rohdaten!$1:$1,))&amp;""=D212&amp;"")*(Rohdaten!$A$2:$A$19999&lt;&gt;""))</f>
        <v>#N/A</v>
      </c>
      <c r="G212" s="62" t="e">
        <f aca="false">IF(MATCH(C212,$C:$C,0)=ROW(C212),SUM(F212:F216),"")</f>
        <v>#N/A</v>
      </c>
      <c r="H212" s="81" t="s">
        <v>246</v>
      </c>
    </row>
    <row r="213" customFormat="false" ht="15" hidden="false" customHeight="false" outlineLevel="0" collapsed="false">
      <c r="A213" s="94"/>
      <c r="B213" s="41"/>
      <c r="C213" s="64" t="s">
        <v>338</v>
      </c>
      <c r="D213" s="41" t="n">
        <v>1</v>
      </c>
      <c r="E213" s="52" t="s">
        <v>339</v>
      </c>
      <c r="F213" s="36" t="n">
        <f aca="false">SUMPRODUCT((ISNUMBER(SEARCH("{"&amp;D213&amp;",",INDEX(Rohdaten!$A$2:$GG$19999,,MATCH(C213,Rohdaten!$1:$1,)))))+(ISNUMBER(SEARCH(","&amp;D213&amp;",",INDEX(Rohdaten!$A$2:$GG$19999,,MATCH(C213,Rohdaten!$1:$1,)))))*1)</f>
        <v>0</v>
      </c>
      <c r="G213" s="36" t="str">
        <f aca="false">IF(MATCH(C213,$C:$C,0)=ROW(C213),SUM(F213:F215),"")</f>
        <v/>
      </c>
    </row>
    <row r="214" customFormat="false" ht="15" hidden="false" customHeight="false" outlineLevel="0" collapsed="false">
      <c r="A214" s="41"/>
      <c r="B214" s="41"/>
      <c r="C214" s="64" t="s">
        <v>338</v>
      </c>
      <c r="D214" s="41" t="n">
        <v>2</v>
      </c>
      <c r="E214" s="52" t="s">
        <v>340</v>
      </c>
      <c r="F214" s="36" t="n">
        <f aca="false">SUMPRODUCT((ISNUMBER(SEARCH("{"&amp;D214&amp;",",INDEX(Rohdaten!$A$2:$GG$19999,,MATCH(C214,Rohdaten!$1:$1,)))))+(ISNUMBER(SEARCH(","&amp;D214&amp;",",INDEX(Rohdaten!$A$2:$GG$19999,,MATCH(C214,Rohdaten!$1:$1,)))))*1)</f>
        <v>0</v>
      </c>
      <c r="G214" s="36" t="str">
        <f aca="false">IF(MATCH(C214,$C:$C,0)=ROW(C214),SUM(F214:F216),"")</f>
        <v/>
      </c>
    </row>
    <row r="215" customFormat="false" ht="15" hidden="false" customHeight="false" outlineLevel="0" collapsed="false">
      <c r="A215" s="41"/>
      <c r="B215" s="41"/>
      <c r="C215" s="64" t="s">
        <v>338</v>
      </c>
      <c r="D215" s="41" t="n">
        <v>3</v>
      </c>
      <c r="E215" s="52" t="s">
        <v>341</v>
      </c>
      <c r="F215" s="36" t="n">
        <f aca="false">SUMPRODUCT((ISNUMBER(SEARCH("{"&amp;D215&amp;",",INDEX(Rohdaten!$A$2:$GG$19999,,MATCH(C215,Rohdaten!$1:$1,)))))+(ISNUMBER(SEARCH(","&amp;D215&amp;",",INDEX(Rohdaten!$A$2:$GG$19999,,MATCH(C215,Rohdaten!$1:$1,)))))*1)</f>
        <v>0</v>
      </c>
      <c r="G215" s="36" t="str">
        <f aca="false">IF(MATCH(C215,$C:$C,0)=ROW(C215),SUM(F215:F217),"")</f>
        <v/>
      </c>
    </row>
    <row r="216" customFormat="false" ht="15" hidden="false" customHeight="false" outlineLevel="0" collapsed="false">
      <c r="A216" s="41"/>
      <c r="B216" s="41"/>
      <c r="C216" s="64" t="s">
        <v>338</v>
      </c>
      <c r="D216" s="41" t="n">
        <v>4</v>
      </c>
      <c r="E216" s="52" t="s">
        <v>342</v>
      </c>
      <c r="F216" s="36" t="n">
        <f aca="false">SUMPRODUCT((ISNUMBER(SEARCH("{"&amp;D216&amp;",",INDEX(Rohdaten!$A$2:$GG$19999,,MATCH(C216,Rohdaten!$1:$1,)))))+(ISNUMBER(SEARCH(","&amp;D216&amp;",",INDEX(Rohdaten!$A$2:$GG$19999,,MATCH(C216,Rohdaten!$1:$1,)))))*1)</f>
        <v>0</v>
      </c>
      <c r="G216" s="36" t="str">
        <f aca="false">IF(MATCH(C216,$C:$C,0)=ROW(C216),SUM(F216:F218),"")</f>
        <v/>
      </c>
    </row>
    <row r="217" customFormat="false" ht="15" hidden="false" customHeight="false" outlineLevel="0" collapsed="false">
      <c r="A217" s="91" t="s">
        <v>336</v>
      </c>
      <c r="B217" s="89" t="s">
        <v>343</v>
      </c>
      <c r="C217" s="90" t="s">
        <v>344</v>
      </c>
      <c r="D217" s="92"/>
      <c r="E217" s="89" t="s">
        <v>30</v>
      </c>
      <c r="F217" s="62" t="e">
        <f aca="false">SUMPRODUCT((INDEX(Rohdaten!$A$2:$GG$19999,,MATCH(C217,Rohdaten!$1:$1,))&amp;""=D217&amp;"")*(Rohdaten!$A$2:$A$19999&lt;&gt;""))</f>
        <v>#N/A</v>
      </c>
      <c r="G217" s="62" t="e">
        <f aca="false">IF(MATCH(C217,$C:$C,0)=ROW(C217),SUM(F217:F219),"")</f>
        <v>#N/A</v>
      </c>
      <c r="H217" s="81" t="s">
        <v>246</v>
      </c>
    </row>
    <row r="218" customFormat="false" ht="15" hidden="false" customHeight="false" outlineLevel="0" collapsed="false">
      <c r="A218" s="94"/>
      <c r="B218" s="41"/>
      <c r="C218" s="64" t="s">
        <v>344</v>
      </c>
      <c r="D218" s="41" t="n">
        <v>1</v>
      </c>
      <c r="E218" s="52" t="s">
        <v>345</v>
      </c>
      <c r="F218" s="36" t="n">
        <f aca="false">SUMPRODUCT((ISNUMBER(SEARCH("{"&amp;D218&amp;",",INDEX(Rohdaten!$A$2:$GG$19999,,MATCH(C218,Rohdaten!$1:$1,)))))+(ISNUMBER(SEARCH(","&amp;D218&amp;",",INDEX(Rohdaten!$A$2:$GG$19999,,MATCH(C218,Rohdaten!$1:$1,)))))*1)</f>
        <v>0</v>
      </c>
      <c r="G218" s="36" t="str">
        <f aca="false">IF(MATCH(C218,$C:$C,0)=ROW(C218),SUM(F218:F220),"")</f>
        <v/>
      </c>
    </row>
    <row r="219" customFormat="false" ht="15" hidden="false" customHeight="false" outlineLevel="0" collapsed="false">
      <c r="A219" s="41"/>
      <c r="B219" s="41"/>
      <c r="C219" s="64" t="s">
        <v>344</v>
      </c>
      <c r="D219" s="41" t="n">
        <v>2</v>
      </c>
      <c r="E219" s="52" t="s">
        <v>346</v>
      </c>
      <c r="F219" s="36" t="n">
        <f aca="false">SUMPRODUCT((ISNUMBER(SEARCH("{"&amp;D219&amp;",",INDEX(Rohdaten!$A$2:$GG$19999,,MATCH(C219,Rohdaten!$1:$1,)))))+(ISNUMBER(SEARCH(","&amp;D219&amp;",",INDEX(Rohdaten!$A$2:$GG$19999,,MATCH(C219,Rohdaten!$1:$1,)))))*1)</f>
        <v>0</v>
      </c>
      <c r="G219" s="36" t="str">
        <f aca="false">IF(MATCH(C219,$C:$C,0)=ROW(C219),SUM(F219:F221),"")</f>
        <v/>
      </c>
    </row>
    <row r="220" customFormat="false" ht="15" hidden="false" customHeight="false" outlineLevel="0" collapsed="false">
      <c r="A220" s="41"/>
      <c r="B220" s="41"/>
      <c r="C220" s="64" t="s">
        <v>344</v>
      </c>
      <c r="D220" s="41" t="n">
        <v>3</v>
      </c>
      <c r="E220" s="52" t="s">
        <v>347</v>
      </c>
      <c r="F220" s="36" t="n">
        <f aca="false">SUMPRODUCT((ISNUMBER(SEARCH("{"&amp;D220&amp;",",INDEX(Rohdaten!$A$2:$GG$19999,,MATCH(C220,Rohdaten!$1:$1,)))))+(ISNUMBER(SEARCH(","&amp;D220&amp;",",INDEX(Rohdaten!$A$2:$GG$19999,,MATCH(C220,Rohdaten!$1:$1,)))))*1)</f>
        <v>0</v>
      </c>
      <c r="G220" s="36" t="str">
        <f aca="false">IF(MATCH(C220,$C:$C,0)=ROW(C220),SUM(F220:F222),"")</f>
        <v/>
      </c>
    </row>
    <row r="221" customFormat="false" ht="15" hidden="false" customHeight="false" outlineLevel="0" collapsed="false">
      <c r="A221" s="41"/>
      <c r="B221" s="41"/>
      <c r="C221" s="64" t="s">
        <v>344</v>
      </c>
      <c r="D221" s="41" t="n">
        <v>4</v>
      </c>
      <c r="E221" s="52" t="s">
        <v>348</v>
      </c>
      <c r="F221" s="36" t="n">
        <f aca="false">SUMPRODUCT((ISNUMBER(SEARCH("{"&amp;D221&amp;",",INDEX(Rohdaten!$A$2:$GG$19999,,MATCH(C221,Rohdaten!$1:$1,)))))+(ISNUMBER(SEARCH(","&amp;D221&amp;",",INDEX(Rohdaten!$A$2:$GG$19999,,MATCH(C221,Rohdaten!$1:$1,)))))*1)</f>
        <v>0</v>
      </c>
      <c r="G221" s="36" t="str">
        <f aca="false">IF(MATCH(C221,$C:$C,0)=ROW(C221),SUM(F221:F223),"")</f>
        <v/>
      </c>
    </row>
    <row r="222" customFormat="false" ht="15" hidden="false" customHeight="false" outlineLevel="0" collapsed="false">
      <c r="A222" s="41"/>
      <c r="B222" s="41"/>
      <c r="C222" s="64" t="s">
        <v>344</v>
      </c>
      <c r="D222" s="41" t="n">
        <v>5</v>
      </c>
      <c r="E222" s="52" t="s">
        <v>342</v>
      </c>
      <c r="F222" s="36" t="n">
        <f aca="false">SUMPRODUCT((ISNUMBER(SEARCH("{"&amp;D222&amp;",",INDEX(Rohdaten!$A$2:$GG$19999,,MATCH(C222,Rohdaten!$1:$1,)))))+(ISNUMBER(SEARCH(","&amp;D222&amp;",",INDEX(Rohdaten!$A$2:$GG$19999,,MATCH(C222,Rohdaten!$1:$1,)))))*1)</f>
        <v>0</v>
      </c>
      <c r="G222" s="36" t="str">
        <f aca="false">IF(MATCH(C222,$C:$C,0)=ROW(C222),SUM(F222:F224),"")</f>
        <v/>
      </c>
    </row>
    <row r="223" customFormat="false" ht="15" hidden="false" customHeight="false" outlineLevel="0" collapsed="false">
      <c r="A223" s="91" t="s">
        <v>336</v>
      </c>
      <c r="B223" s="89" t="s">
        <v>349</v>
      </c>
      <c r="C223" s="90" t="s">
        <v>350</v>
      </c>
      <c r="D223" s="92"/>
      <c r="E223" s="89" t="s">
        <v>30</v>
      </c>
      <c r="F223" s="62" t="e">
        <f aca="false">SUMPRODUCT((INDEX(Rohdaten!$A$2:$GG$19999,,MATCH(C223,Rohdaten!$1:$1,))&amp;""=D223&amp;"")*(Rohdaten!$A$2:$A$19999&lt;&gt;""))</f>
        <v>#N/A</v>
      </c>
      <c r="G223" s="62" t="e">
        <f aca="false">IF(MATCH(C223,$C:$C,0)=ROW(C223),SUM(F223:F225),"")</f>
        <v>#N/A</v>
      </c>
      <c r="H223" s="81" t="s">
        <v>246</v>
      </c>
    </row>
    <row r="224" customFormat="false" ht="15" hidden="false" customHeight="false" outlineLevel="0" collapsed="false">
      <c r="A224" s="94"/>
      <c r="B224" s="41"/>
      <c r="C224" s="64" t="s">
        <v>350</v>
      </c>
      <c r="D224" s="41" t="n">
        <v>1</v>
      </c>
      <c r="E224" s="52" t="s">
        <v>351</v>
      </c>
      <c r="F224" s="36" t="n">
        <f aca="false">SUMPRODUCT((ISNUMBER(SEARCH("{"&amp;D224&amp;",",INDEX(Rohdaten!$A$2:$GG$19999,,MATCH(C224,Rohdaten!$1:$1,)))))+(ISNUMBER(SEARCH(","&amp;D224&amp;",",INDEX(Rohdaten!$A$2:$GG$19999,,MATCH(C224,Rohdaten!$1:$1,)))))*1)</f>
        <v>0</v>
      </c>
      <c r="G224" s="36" t="str">
        <f aca="false">IF(MATCH(C224,$C:$C,0)=ROW(C224),SUM(F224:F226),"")</f>
        <v/>
      </c>
    </row>
    <row r="225" customFormat="false" ht="15" hidden="false" customHeight="false" outlineLevel="0" collapsed="false">
      <c r="A225" s="41"/>
      <c r="B225" s="41"/>
      <c r="C225" s="64" t="s">
        <v>350</v>
      </c>
      <c r="D225" s="41" t="n">
        <v>2</v>
      </c>
      <c r="E225" s="52" t="s">
        <v>352</v>
      </c>
      <c r="F225" s="36" t="n">
        <f aca="false">SUMPRODUCT((ISNUMBER(SEARCH("{"&amp;D225&amp;",",INDEX(Rohdaten!$A$2:$GG$19999,,MATCH(C225,Rohdaten!$1:$1,)))))+(ISNUMBER(SEARCH(","&amp;D225&amp;",",INDEX(Rohdaten!$A$2:$GG$19999,,MATCH(C225,Rohdaten!$1:$1,)))))*1)</f>
        <v>0</v>
      </c>
      <c r="G225" s="36" t="str">
        <f aca="false">IF(MATCH(C225,$C:$C,0)=ROW(C225),SUM(F225:F227),"")</f>
        <v/>
      </c>
    </row>
    <row r="226" customFormat="false" ht="15" hidden="false" customHeight="false" outlineLevel="0" collapsed="false">
      <c r="A226" s="41"/>
      <c r="B226" s="41"/>
      <c r="C226" s="64" t="s">
        <v>350</v>
      </c>
      <c r="D226" s="41" t="n">
        <v>3</v>
      </c>
      <c r="E226" s="52" t="s">
        <v>353</v>
      </c>
      <c r="F226" s="36" t="n">
        <f aca="false">SUMPRODUCT((ISNUMBER(SEARCH("{"&amp;D226&amp;",",INDEX(Rohdaten!$A$2:$GG$19999,,MATCH(C226,Rohdaten!$1:$1,)))))+(ISNUMBER(SEARCH(","&amp;D226&amp;",",INDEX(Rohdaten!$A$2:$GG$19999,,MATCH(C226,Rohdaten!$1:$1,)))))*1)</f>
        <v>0</v>
      </c>
      <c r="G226" s="36" t="str">
        <f aca="false">IF(MATCH(C226,$C:$C,0)=ROW(C226),SUM(F226:F228),"")</f>
        <v/>
      </c>
    </row>
    <row r="227" customFormat="false" ht="15" hidden="false" customHeight="false" outlineLevel="0" collapsed="false">
      <c r="A227" s="41"/>
      <c r="B227" s="41"/>
      <c r="C227" s="64" t="s">
        <v>350</v>
      </c>
      <c r="D227" s="41" t="n">
        <v>4</v>
      </c>
      <c r="E227" s="52" t="s">
        <v>342</v>
      </c>
      <c r="F227" s="36" t="n">
        <f aca="false">SUMPRODUCT((ISNUMBER(SEARCH("{"&amp;D227&amp;",",INDEX(Rohdaten!$A$2:$GG$19999,,MATCH(C227,Rohdaten!$1:$1,)))))+(ISNUMBER(SEARCH(","&amp;D227&amp;",",INDEX(Rohdaten!$A$2:$GG$19999,,MATCH(C227,Rohdaten!$1:$1,)))))*1)</f>
        <v>0</v>
      </c>
      <c r="G227" s="36" t="str">
        <f aca="false">IF(MATCH(C227,$C:$C,0)=ROW(C227),SUM(F227:F229),"")</f>
        <v/>
      </c>
    </row>
    <row r="228" customFormat="false" ht="15" hidden="false" customHeight="false" outlineLevel="0" collapsed="false">
      <c r="A228" s="91" t="s">
        <v>336</v>
      </c>
      <c r="B228" s="89" t="s">
        <v>354</v>
      </c>
      <c r="C228" s="90" t="s">
        <v>355</v>
      </c>
      <c r="D228" s="92"/>
      <c r="E228" s="89" t="s">
        <v>30</v>
      </c>
      <c r="F228" s="62" t="e">
        <f aca="false">SUMPRODUCT((INDEX(Rohdaten!$A$2:$GG$19999,,MATCH(C228,Rohdaten!$1:$1,))&amp;""=D228&amp;"")*(Rohdaten!$A$2:$A$19999&lt;&gt;""))</f>
        <v>#N/A</v>
      </c>
      <c r="G228" s="62" t="e">
        <f aca="false">IF(MATCH(C228,$C:$C,0)=ROW(C228),SUM(F228:F230),"")</f>
        <v>#N/A</v>
      </c>
      <c r="H228" s="81" t="s">
        <v>246</v>
      </c>
    </row>
    <row r="229" customFormat="false" ht="15" hidden="false" customHeight="false" outlineLevel="0" collapsed="false">
      <c r="A229" s="94"/>
      <c r="B229" s="41"/>
      <c r="C229" s="64" t="s">
        <v>355</v>
      </c>
      <c r="D229" s="41" t="n">
        <v>1</v>
      </c>
      <c r="E229" s="52" t="s">
        <v>356</v>
      </c>
      <c r="F229" s="36" t="n">
        <f aca="false">SUMPRODUCT((ISNUMBER(SEARCH("{"&amp;D229&amp;",",INDEX(Rohdaten!$A$2:$GG$19999,,MATCH(C229,Rohdaten!$1:$1,)))))+(ISNUMBER(SEARCH(","&amp;D229&amp;",",INDEX(Rohdaten!$A$2:$GG$19999,,MATCH(C229,Rohdaten!$1:$1,)))))*1)</f>
        <v>0</v>
      </c>
      <c r="G229" s="36" t="str">
        <f aca="false">IF(MATCH(C229,$C:$C,0)=ROW(C229),SUM(F229:F231),"")</f>
        <v/>
      </c>
    </row>
    <row r="230" customFormat="false" ht="15" hidden="false" customHeight="false" outlineLevel="0" collapsed="false">
      <c r="A230" s="41"/>
      <c r="B230" s="41"/>
      <c r="C230" s="64" t="s">
        <v>355</v>
      </c>
      <c r="D230" s="41" t="n">
        <v>2</v>
      </c>
      <c r="E230" s="52" t="s">
        <v>357</v>
      </c>
      <c r="F230" s="36" t="n">
        <f aca="false">SUMPRODUCT((ISNUMBER(SEARCH("{"&amp;D230&amp;",",INDEX(Rohdaten!$A$2:$GG$19999,,MATCH(C230,Rohdaten!$1:$1,)))))+(ISNUMBER(SEARCH(","&amp;D230&amp;",",INDEX(Rohdaten!$A$2:$GG$19999,,MATCH(C230,Rohdaten!$1:$1,)))))*1)</f>
        <v>0</v>
      </c>
      <c r="G230" s="36" t="str">
        <f aca="false">IF(MATCH(C230,$C:$C,0)=ROW(C230),SUM(F230:F232),"")</f>
        <v/>
      </c>
    </row>
    <row r="231" customFormat="false" ht="15" hidden="false" customHeight="false" outlineLevel="0" collapsed="false">
      <c r="A231" s="41"/>
      <c r="B231" s="41"/>
      <c r="C231" s="64" t="s">
        <v>355</v>
      </c>
      <c r="D231" s="41" t="n">
        <v>3</v>
      </c>
      <c r="E231" s="52" t="s">
        <v>358</v>
      </c>
      <c r="F231" s="36" t="n">
        <f aca="false">SUMPRODUCT((ISNUMBER(SEARCH("{"&amp;D231&amp;",",INDEX(Rohdaten!$A$2:$GG$19999,,MATCH(C231,Rohdaten!$1:$1,)))))+(ISNUMBER(SEARCH(","&amp;D231&amp;",",INDEX(Rohdaten!$A$2:$GG$19999,,MATCH(C231,Rohdaten!$1:$1,)))))*1)</f>
        <v>0</v>
      </c>
      <c r="G231" s="36" t="str">
        <f aca="false">IF(MATCH(C231,$C:$C,0)=ROW(C231),SUM(F231:F233),"")</f>
        <v/>
      </c>
    </row>
    <row r="232" customFormat="false" ht="15" hidden="false" customHeight="false" outlineLevel="0" collapsed="false">
      <c r="A232" s="41"/>
      <c r="B232" s="41"/>
      <c r="C232" s="64" t="s">
        <v>355</v>
      </c>
      <c r="D232" s="41" t="n">
        <v>4</v>
      </c>
      <c r="E232" s="52" t="s">
        <v>359</v>
      </c>
      <c r="F232" s="36" t="n">
        <f aca="false">SUMPRODUCT((ISNUMBER(SEARCH("{"&amp;D232&amp;",",INDEX(Rohdaten!$A$2:$GG$19999,,MATCH(C232,Rohdaten!$1:$1,)))))+(ISNUMBER(SEARCH(","&amp;D232&amp;",",INDEX(Rohdaten!$A$2:$GG$19999,,MATCH(C232,Rohdaten!$1:$1,)))))*1)</f>
        <v>0</v>
      </c>
      <c r="G232" s="36" t="str">
        <f aca="false">IF(MATCH(C232,$C:$C,0)=ROW(C232),SUM(F232:F234),"")</f>
        <v/>
      </c>
    </row>
    <row r="233" customFormat="false" ht="15" hidden="false" customHeight="false" outlineLevel="0" collapsed="false">
      <c r="A233" s="41"/>
      <c r="B233" s="41"/>
      <c r="C233" s="64" t="s">
        <v>355</v>
      </c>
      <c r="D233" s="41" t="n">
        <v>5</v>
      </c>
      <c r="E233" s="52" t="s">
        <v>342</v>
      </c>
      <c r="F233" s="36" t="n">
        <f aca="false">SUMPRODUCT((ISNUMBER(SEARCH("{"&amp;D233&amp;",",INDEX(Rohdaten!$A$2:$GG$19999,,MATCH(C233,Rohdaten!$1:$1,)))))+(ISNUMBER(SEARCH(","&amp;D233&amp;",",INDEX(Rohdaten!$A$2:$GG$19999,,MATCH(C233,Rohdaten!$1:$1,)))))*1)</f>
        <v>0</v>
      </c>
      <c r="G233" s="36" t="str">
        <f aca="false">IF(MATCH(C233,$C:$C,0)=ROW(C233),SUM(F233:F235),"")</f>
        <v/>
      </c>
    </row>
    <row r="234" customFormat="false" ht="15" hidden="false" customHeight="false" outlineLevel="0" collapsed="false">
      <c r="A234" s="90" t="s">
        <v>187</v>
      </c>
      <c r="B234" s="90" t="s">
        <v>360</v>
      </c>
      <c r="C234" s="90" t="s">
        <v>361</v>
      </c>
      <c r="D234" s="92"/>
      <c r="E234" s="89" t="s">
        <v>30</v>
      </c>
      <c r="F234" s="36" t="e">
        <f aca="false">SUMPRODUCT((INDEX(Rohdaten!$A$2:$GG$19999,,MATCH(C234,Rohdaten!$1:$1,))&amp;""=D234&amp;"")*(INDEX(Rohdaten!$A$2:$GG$19999,,MATCH("end_date",Rohdaten!$1:$1,))&lt;&gt;""))</f>
        <v>#N/A</v>
      </c>
      <c r="G234" s="36" t="e">
        <f aca="false">IF(MATCH(C234,$C:$C,0)=ROW(C234),SUM(F234:F236),"")</f>
        <v>#N/A</v>
      </c>
      <c r="H234" s="93" t="str">
        <f aca="false">CONCATENATE("[Filter] Bei Eintritt PWE Online: n= ","*unbekannt*")</f>
        <v>[Filter] Bei Eintritt PWE Online: n= *unbekannt*</v>
      </c>
    </row>
    <row r="235" customFormat="false" ht="15" hidden="false" customHeight="false" outlineLevel="0" collapsed="false">
      <c r="A235" s="41"/>
      <c r="B235" s="41"/>
      <c r="C235" s="64" t="s">
        <v>361</v>
      </c>
      <c r="D235" s="41" t="n">
        <v>0</v>
      </c>
      <c r="E235" s="52" t="s">
        <v>218</v>
      </c>
      <c r="F235" s="36" t="e">
        <f aca="false">SUMPRODUCT((INDEX(Rohdaten!$A$2:$GG$19999,,MATCH(C235,Rohdaten!$1:$1,))&amp;""=D235&amp;"")*(INDEX(Rohdaten!$A$2:$GG$19999,,MATCH("end_date",Rohdaten!$1:$1,))&lt;&gt;""))</f>
        <v>#N/A</v>
      </c>
      <c r="G235" s="36" t="str">
        <f aca="false">IF(MATCH(C235,$C:$C,0)=ROW(C235),SUM(F235:F237),"")</f>
        <v/>
      </c>
      <c r="H235" s="41"/>
    </row>
    <row r="236" customFormat="false" ht="15" hidden="false" customHeight="false" outlineLevel="0" collapsed="false">
      <c r="A236" s="41"/>
      <c r="B236" s="41"/>
      <c r="C236" s="64" t="s">
        <v>361</v>
      </c>
      <c r="D236" s="41" t="n">
        <v>1</v>
      </c>
      <c r="E236" s="52" t="s">
        <v>219</v>
      </c>
      <c r="F236" s="36" t="e">
        <f aca="false">SUMPRODUCT((INDEX(Rohdaten!$A$2:$GG$19999,,MATCH(C236,Rohdaten!$1:$1,))&amp;""=D236&amp;"")*(INDEX(Rohdaten!$A$2:$GG$19999,,MATCH("end_date",Rohdaten!$1:$1,))&lt;&gt;""))</f>
        <v>#N/A</v>
      </c>
      <c r="G236" s="36" t="str">
        <f aca="false">IF(MATCH(C236,$C:$C,0)=ROW(C236),SUM(F236:F238),"")</f>
        <v/>
      </c>
      <c r="H236" s="41"/>
    </row>
    <row r="237" customFormat="false" ht="15" hidden="false" customHeight="false" outlineLevel="0" collapsed="false">
      <c r="A237" s="90" t="s">
        <v>187</v>
      </c>
      <c r="B237" s="90" t="s">
        <v>362</v>
      </c>
      <c r="C237" s="90" t="s">
        <v>363</v>
      </c>
      <c r="D237" s="92"/>
      <c r="E237" s="89" t="s">
        <v>30</v>
      </c>
      <c r="F237" s="36" t="e">
        <f aca="false">SUMPRODUCT((INDEX(Rohdaten!$A$2:$GG$19999,,MATCH(C237,Rohdaten!$1:$1,))&amp;""=D237&amp;"")*(INDEX(Rohdaten!$A$2:$GG$19999,,MATCH("end_date",Rohdaten!$1:$1,))&lt;&gt;""))</f>
        <v>#N/A</v>
      </c>
      <c r="G237" s="36" t="e">
        <f aca="false">IF(MATCH(C237,$C:$C,0)=ROW(C237),SUM(F237:F239),"")</f>
        <v>#N/A</v>
      </c>
      <c r="H237" s="93" t="str">
        <f aca="false">CONCATENATE("[Filter] Kursteilnahme erfolgreich: n= ",K236)</f>
        <v>[Filter] Kursteilnahme erfolgreich: n= </v>
      </c>
    </row>
    <row r="238" customFormat="false" ht="15" hidden="false" customHeight="false" outlineLevel="0" collapsed="false">
      <c r="A238" s="41"/>
      <c r="B238" s="41"/>
      <c r="C238" s="64" t="s">
        <v>363</v>
      </c>
      <c r="D238" s="41" t="n">
        <v>0</v>
      </c>
      <c r="E238" s="52" t="s">
        <v>218</v>
      </c>
      <c r="F238" s="36" t="e">
        <f aca="false">SUMPRODUCT((INDEX(Rohdaten!$A$2:$GG$19999,,MATCH(C238,Rohdaten!$1:$1,))&amp;""=D238&amp;"")*(INDEX(Rohdaten!$A$2:$GG$19999,,MATCH("end_date",Rohdaten!$1:$1,))&lt;&gt;""))</f>
        <v>#N/A</v>
      </c>
      <c r="G238" s="36" t="str">
        <f aca="false">IF(MATCH(C238,$C:$C,0)=ROW(C238),SUM(F238:F240),"")</f>
        <v/>
      </c>
      <c r="H238" s="41"/>
    </row>
    <row r="239" customFormat="false" ht="15" hidden="false" customHeight="false" outlineLevel="0" collapsed="false">
      <c r="A239" s="41"/>
      <c r="B239" s="41"/>
      <c r="C239" s="64" t="s">
        <v>363</v>
      </c>
      <c r="D239" s="41" t="n">
        <v>1</v>
      </c>
      <c r="E239" s="52" t="s">
        <v>219</v>
      </c>
      <c r="F239" s="36" t="e">
        <f aca="false">SUMPRODUCT((INDEX(Rohdaten!$A$2:$GG$19999,,MATCH(C239,Rohdaten!$1:$1,))&amp;""=D239&amp;"")*(INDEX(Rohdaten!$A$2:$GG$19999,,MATCH("end_date",Rohdaten!$1:$1,))&lt;&gt;""))</f>
        <v>#N/A</v>
      </c>
      <c r="G239" s="36" t="str">
        <f aca="false">IF(MATCH(C239,$C:$C,0)=ROW(C239),SUM(F239:F241),"")</f>
        <v/>
      </c>
      <c r="H239" s="41"/>
    </row>
    <row r="240" customFormat="false" ht="15" hidden="false" customHeight="false" outlineLevel="0" collapsed="false">
      <c r="A240" s="90" t="s">
        <v>187</v>
      </c>
      <c r="B240" s="90" t="s">
        <v>364</v>
      </c>
      <c r="C240" s="90" t="s">
        <v>365</v>
      </c>
      <c r="D240" s="92"/>
      <c r="E240" s="89" t="s">
        <v>30</v>
      </c>
      <c r="F240" s="36" t="e">
        <f aca="false">SUMPRODUCT((INDEX(Rohdaten!$A$2:$GG$19999,,MATCH(C240,Rohdaten!$1:$1,))&amp;""=D240&amp;"")*(INDEX(Rohdaten!$A$2:$GG$19999,,MATCH("end_date",Rohdaten!$1:$1,))&lt;&gt;""))</f>
        <v>#N/A</v>
      </c>
      <c r="G240" s="36" t="e">
        <f aca="false">IF(MATCH(C240,$C:$C,0)=ROW(C240),SUM(F240:F242),"")</f>
        <v>#N/A</v>
      </c>
      <c r="H240" s="93" t="str">
        <f aca="false">CONCATENATE("[Filter] Bei Eintritt PWE Online: n= ","*unbekannt*")</f>
        <v>[Filter] Bei Eintritt PWE Online: n= *unbekannt*</v>
      </c>
    </row>
    <row r="241" customFormat="false" ht="15" hidden="false" customHeight="false" outlineLevel="0" collapsed="false">
      <c r="A241" s="41"/>
      <c r="B241" s="41"/>
      <c r="C241" s="64" t="s">
        <v>365</v>
      </c>
      <c r="D241" s="41" t="n">
        <v>0</v>
      </c>
      <c r="E241" s="52" t="s">
        <v>218</v>
      </c>
      <c r="F241" s="36" t="e">
        <f aca="false">SUMPRODUCT((INDEX(Rohdaten!$A$2:$GG$19999,,MATCH(C241,Rohdaten!$1:$1,))&amp;""=D241&amp;"")*(INDEX(Rohdaten!$A$2:$GG$19999,,MATCH("end_date",Rohdaten!$1:$1,))&lt;&gt;""))</f>
        <v>#N/A</v>
      </c>
      <c r="G241" s="36" t="str">
        <f aca="false">IF(MATCH(C241,$C:$C,0)=ROW(C241),SUM(F241:F243),"")</f>
        <v/>
      </c>
    </row>
    <row r="242" customFormat="false" ht="15" hidden="false" customHeight="false" outlineLevel="0" collapsed="false">
      <c r="A242" s="41"/>
      <c r="B242" s="41"/>
      <c r="C242" s="64" t="s">
        <v>365</v>
      </c>
      <c r="D242" s="41" t="n">
        <v>1</v>
      </c>
      <c r="E242" s="52" t="s">
        <v>219</v>
      </c>
      <c r="F242" s="36" t="e">
        <f aca="false">SUMPRODUCT((INDEX(Rohdaten!$A$2:$GG$19999,,MATCH(C242,Rohdaten!$1:$1,))&amp;""=D242&amp;"")*(INDEX(Rohdaten!$A$2:$GG$19999,,MATCH("end_date",Rohdaten!$1:$1,))&lt;&gt;""))</f>
        <v>#N/A</v>
      </c>
      <c r="G242" s="36" t="str">
        <f aca="false">IF(MATCH(C242,$C:$C,0)=ROW(C242),SUM(F242:F244),"")</f>
        <v/>
      </c>
    </row>
    <row r="243" customFormat="false" ht="15" hidden="false" customHeight="false" outlineLevel="0" collapsed="false">
      <c r="A243" s="90" t="s">
        <v>170</v>
      </c>
      <c r="B243" s="90" t="s">
        <v>366</v>
      </c>
      <c r="C243" s="90" t="s">
        <v>367</v>
      </c>
      <c r="D243" s="92"/>
      <c r="E243" s="90" t="s">
        <v>30</v>
      </c>
      <c r="F243" s="36" t="e">
        <f aca="false">SUMPRODUCT((INDEX(Rohdaten!$A$2:$GG$19999,,MATCH(C243,Rohdaten!$1:$1,))&amp;""=D243&amp;"")*(INDEX(Rohdaten!$A$2:$GG$19999,,MATCH("end_date",Rohdaten!$1:$1,))&lt;&gt;""))</f>
        <v>#N/A</v>
      </c>
      <c r="G243" s="36" t="e">
        <f aca="false">IF(MATCH(C243,$C:$C,0)=ROW(C243),SUM(F243:F246),"")</f>
        <v>#N/A</v>
      </c>
      <c r="H243" s="93" t="e">
        <f aca="false">CONCATENATE("[Filter] Zielgruppe HDL: n= ",F10)</f>
        <v>#N/A</v>
      </c>
    </row>
    <row r="244" customFormat="false" ht="15" hidden="false" customHeight="false" outlineLevel="0" collapsed="false">
      <c r="A244" s="41"/>
      <c r="B244" s="41"/>
      <c r="C244" s="64" t="s">
        <v>367</v>
      </c>
      <c r="D244" s="41" t="n">
        <v>0</v>
      </c>
      <c r="E244" s="52" t="s">
        <v>52</v>
      </c>
      <c r="F244" s="36" t="e">
        <f aca="false">SUMPRODUCT((INDEX(Rohdaten!$A$2:$GG$19999,,MATCH(C244,Rohdaten!$1:$1,))&amp;""=D244&amp;"")*(INDEX(Rohdaten!$A$2:$GG$19999,,MATCH("end_date",Rohdaten!$1:$1,))&lt;&gt;""))</f>
        <v>#N/A</v>
      </c>
      <c r="G244" s="36" t="str">
        <f aca="false">IF(MATCH(C244,$C:$C,0)=ROW(C244),SUM(F244:F246),"")</f>
        <v/>
      </c>
    </row>
    <row r="245" customFormat="false" ht="15" hidden="false" customHeight="false" outlineLevel="0" collapsed="false">
      <c r="A245" s="41"/>
      <c r="B245" s="41"/>
      <c r="C245" s="64" t="s">
        <v>367</v>
      </c>
      <c r="D245" s="41" t="n">
        <v>1</v>
      </c>
      <c r="E245" s="52" t="s">
        <v>368</v>
      </c>
      <c r="F245" s="36" t="e">
        <f aca="false">SUMPRODUCT((INDEX(Rohdaten!$A$2:$GG$19999,,MATCH(C245,Rohdaten!$1:$1,))&amp;""=D245&amp;"")*(INDEX(Rohdaten!$A$2:$GG$19999,,MATCH("end_date",Rohdaten!$1:$1,))&lt;&gt;""))</f>
        <v>#N/A</v>
      </c>
      <c r="G245" s="36" t="str">
        <f aca="false">IF(MATCH(C245,$C:$C,0)=ROW(C245),SUM(F245:F247),"")</f>
        <v/>
      </c>
    </row>
    <row r="246" customFormat="false" ht="15" hidden="false" customHeight="false" outlineLevel="0" collapsed="false">
      <c r="A246" s="41"/>
      <c r="B246" s="41"/>
      <c r="C246" s="64" t="s">
        <v>367</v>
      </c>
      <c r="D246" s="41" t="n">
        <v>2</v>
      </c>
      <c r="E246" s="52" t="s">
        <v>369</v>
      </c>
      <c r="F246" s="36" t="e">
        <f aca="false">SUMPRODUCT((INDEX(Rohdaten!$A$2:$GG$19999,,MATCH(C246,Rohdaten!$1:$1,))&amp;""=D246&amp;"")*(INDEX(Rohdaten!$A$2:$GG$19999,,MATCH("end_date",Rohdaten!$1:$1,))&lt;&gt;""))</f>
        <v>#N/A</v>
      </c>
      <c r="G246" s="36" t="str">
        <f aca="false">IF(MATCH(C246,$C:$C,0)=ROW(C246),SUM(F246:F248),"")</f>
        <v/>
      </c>
    </row>
    <row r="247" customFormat="false" ht="15" hidden="false" customHeight="false" outlineLevel="0" collapsed="false">
      <c r="A247" s="90" t="s">
        <v>170</v>
      </c>
      <c r="B247" s="90" t="s">
        <v>370</v>
      </c>
      <c r="C247" s="90" t="s">
        <v>371</v>
      </c>
      <c r="D247" s="92"/>
      <c r="E247" s="90" t="s">
        <v>30</v>
      </c>
      <c r="F247" s="36" t="e">
        <f aca="false">SUMPRODUCT((INDEX(Rohdaten!$A$2:$GG$19999,,MATCH(C247,Rohdaten!$1:$1,))&amp;""=D247&amp;"")*(INDEX(Rohdaten!$A$2:$GG$19999,,MATCH("end_date",Rohdaten!$1:$1,))&lt;&gt;""))</f>
        <v>#N/A</v>
      </c>
      <c r="G247" s="36" t="e">
        <f aca="false">IF(MATCH(C247,$C:$C,0)=ROW(C247),SUM(F247:F250),"")</f>
        <v>#N/A</v>
      </c>
      <c r="H247" s="93" t="str">
        <f aca="false">CONCATENATE("[Filter] HDL integration in anderen Bereich: n= ",K246)</f>
        <v>[Filter] HDL integration in anderen Bereich: n= </v>
      </c>
    </row>
    <row r="248" customFormat="false" ht="15" hidden="false" customHeight="false" outlineLevel="0" collapsed="false">
      <c r="A248" s="41"/>
      <c r="B248" s="41"/>
      <c r="C248" s="64" t="s">
        <v>371</v>
      </c>
      <c r="D248" s="41" t="n">
        <v>0</v>
      </c>
      <c r="E248" s="52" t="s">
        <v>372</v>
      </c>
      <c r="F248" s="36" t="e">
        <f aca="false">SUMPRODUCT((INDEX(Rohdaten!$A$2:$GG$19999,,MATCH(C248,Rohdaten!$1:$1,))&amp;""=D248&amp;"")*(INDEX(Rohdaten!$A$2:$GG$19999,,MATCH("end_date",Rohdaten!$1:$1,))&lt;&gt;""))</f>
        <v>#N/A</v>
      </c>
      <c r="G248" s="36" t="str">
        <f aca="false">IF(MATCH(C248,$C:$C,0)=ROW(C248),SUM(F248:F250),"")</f>
        <v/>
      </c>
    </row>
    <row r="249" customFormat="false" ht="15" hidden="false" customHeight="false" outlineLevel="0" collapsed="false">
      <c r="A249" s="41"/>
      <c r="B249" s="41"/>
      <c r="C249" s="64" t="s">
        <v>371</v>
      </c>
      <c r="D249" s="41" t="n">
        <v>1</v>
      </c>
      <c r="E249" s="52" t="s">
        <v>373</v>
      </c>
      <c r="F249" s="36" t="e">
        <f aca="false">SUMPRODUCT((INDEX(Rohdaten!$A$2:$GG$19999,,MATCH(C249,Rohdaten!$1:$1,))&amp;""=D249&amp;"")*(INDEX(Rohdaten!$A$2:$GG$19999,,MATCH("end_date",Rohdaten!$1:$1,))&lt;&gt;""))</f>
        <v>#N/A</v>
      </c>
      <c r="G249" s="36" t="str">
        <f aca="false">IF(MATCH(C249,$C:$C,0)=ROW(C249),SUM(F249:F251),"")</f>
        <v/>
      </c>
    </row>
    <row r="250" customFormat="false" ht="15" hidden="false" customHeight="false" outlineLevel="0" collapsed="false">
      <c r="A250" s="41"/>
      <c r="B250" s="41"/>
      <c r="C250" s="64" t="s">
        <v>371</v>
      </c>
      <c r="D250" s="41" t="n">
        <v>2</v>
      </c>
      <c r="E250" s="52" t="s">
        <v>374</v>
      </c>
      <c r="F250" s="36" t="e">
        <f aca="false">SUMPRODUCT((INDEX(Rohdaten!$A$2:$GG$19999,,MATCH(C250,Rohdaten!$1:$1,))&amp;""=D250&amp;"")*(INDEX(Rohdaten!$A$2:$GG$19999,,MATCH("end_date",Rohdaten!$1:$1,))&lt;&gt;""))</f>
        <v>#N/A</v>
      </c>
      <c r="G250" s="36" t="str">
        <f aca="false">IF(MATCH(C250,$C:$C,0)=ROW(C250),SUM(F250:F252),"")</f>
        <v/>
      </c>
    </row>
    <row r="251" customFormat="false" ht="15" hidden="false" customHeight="false" outlineLevel="0" collapsed="false">
      <c r="A251" s="90" t="s">
        <v>172</v>
      </c>
      <c r="B251" s="90" t="s">
        <v>375</v>
      </c>
      <c r="C251" s="90" t="s">
        <v>376</v>
      </c>
      <c r="D251" s="92"/>
      <c r="E251" s="90" t="s">
        <v>30</v>
      </c>
      <c r="F251" s="36" t="e">
        <f aca="false">SUMPRODUCT((INDEX(Rohdaten!$A$2:$GG$19999,,MATCH(C251,Rohdaten!$1:$1,))&amp;""=D251&amp;"")*(INDEX(Rohdaten!$A$2:$GG$19999,,MATCH("end_date",Rohdaten!$1:$1,))&lt;&gt;""))</f>
        <v>#N/A</v>
      </c>
      <c r="G251" s="36" t="e">
        <f aca="false">IF(MATCH(C251,$C:$C,0)=ROW(C251),SUM(F251:F257),"")</f>
        <v>#N/A</v>
      </c>
    </row>
    <row r="252" customFormat="false" ht="15" hidden="false" customHeight="false" outlineLevel="0" collapsed="false">
      <c r="A252" s="41"/>
      <c r="B252" s="41"/>
      <c r="C252" s="75" t="s">
        <v>376</v>
      </c>
      <c r="D252" s="41" t="n">
        <v>0</v>
      </c>
      <c r="E252" s="52" t="s">
        <v>377</v>
      </c>
      <c r="F252" s="36" t="e">
        <f aca="false">SUMPRODUCT((INDEX(Rohdaten!$A$2:$GG$19999,,MATCH(C252,Rohdaten!$1:$1,))&amp;""=D252&amp;"")*(INDEX(Rohdaten!$A$2:$GG$19999,,MATCH("end_date",Rohdaten!$1:$1,))&lt;&gt;""))</f>
        <v>#N/A</v>
      </c>
      <c r="G252" s="36" t="str">
        <f aca="false">IF(MATCH(C252,$C:$C,0)=ROW(C252),SUM(F252:F254),"")</f>
        <v/>
      </c>
    </row>
    <row r="253" customFormat="false" ht="15" hidden="false" customHeight="false" outlineLevel="0" collapsed="false">
      <c r="A253" s="41"/>
      <c r="B253" s="41"/>
      <c r="C253" s="75" t="s">
        <v>376</v>
      </c>
      <c r="D253" s="41" t="n">
        <v>1</v>
      </c>
      <c r="E253" s="52" t="s">
        <v>378</v>
      </c>
      <c r="F253" s="36" t="e">
        <f aca="false">SUMPRODUCT((INDEX(Rohdaten!$A$2:$GG$19999,,MATCH(C253,Rohdaten!$1:$1,))&amp;""=D253&amp;"")*(INDEX(Rohdaten!$A$2:$GG$19999,,MATCH("end_date",Rohdaten!$1:$1,))&lt;&gt;""))</f>
        <v>#N/A</v>
      </c>
      <c r="G253" s="36" t="str">
        <f aca="false">IF(MATCH(C253,$C:$C,0)=ROW(C253),SUM(F253:F255),"")</f>
        <v/>
      </c>
    </row>
    <row r="254" customFormat="false" ht="15" hidden="false" customHeight="false" outlineLevel="0" collapsed="false">
      <c r="A254" s="41"/>
      <c r="B254" s="41"/>
      <c r="C254" s="75" t="s">
        <v>376</v>
      </c>
      <c r="D254" s="41" t="n">
        <v>2</v>
      </c>
      <c r="E254" s="52" t="s">
        <v>379</v>
      </c>
      <c r="F254" s="36" t="e">
        <f aca="false">SUMPRODUCT((INDEX(Rohdaten!$A$2:$GG$19999,,MATCH(C254,Rohdaten!$1:$1,))&amp;""=D254&amp;"")*(INDEX(Rohdaten!$A$2:$GG$19999,,MATCH("end_date",Rohdaten!$1:$1,))&lt;&gt;""))</f>
        <v>#N/A</v>
      </c>
      <c r="G254" s="36" t="str">
        <f aca="false">IF(MATCH(C254,$C:$C,0)=ROW(C254),SUM(F254:F256),"")</f>
        <v/>
      </c>
    </row>
    <row r="255" customFormat="false" ht="15" hidden="false" customHeight="false" outlineLevel="0" collapsed="false">
      <c r="A255" s="41"/>
      <c r="B255" s="41"/>
      <c r="C255" s="75" t="s">
        <v>376</v>
      </c>
      <c r="D255" s="41" t="n">
        <v>3</v>
      </c>
      <c r="E255" s="52" t="s">
        <v>380</v>
      </c>
      <c r="F255" s="36" t="e">
        <f aca="false">SUMPRODUCT((INDEX(Rohdaten!$A$2:$GG$19999,,MATCH(C255,Rohdaten!$1:$1,))&amp;""=D255&amp;"")*(INDEX(Rohdaten!$A$2:$GG$19999,,MATCH("end_date",Rohdaten!$1:$1,))&lt;&gt;""))</f>
        <v>#N/A</v>
      </c>
      <c r="G255" s="36" t="str">
        <f aca="false">IF(MATCH(C255,$C:$C,0)=ROW(C255),SUM(F255:F257),"")</f>
        <v/>
      </c>
    </row>
    <row r="256" customFormat="false" ht="15" hidden="false" customHeight="false" outlineLevel="0" collapsed="false">
      <c r="A256" s="41"/>
      <c r="B256" s="41"/>
      <c r="C256" s="75" t="s">
        <v>376</v>
      </c>
      <c r="D256" s="41" t="n">
        <v>4</v>
      </c>
      <c r="E256" s="52" t="s">
        <v>381</v>
      </c>
      <c r="F256" s="36" t="e">
        <f aca="false">SUMPRODUCT((INDEX(Rohdaten!$A$2:$GG$19999,,MATCH(C256,Rohdaten!$1:$1,))&amp;""=D256&amp;"")*(INDEX(Rohdaten!$A$2:$GG$19999,,MATCH("end_date",Rohdaten!$1:$1,))&lt;&gt;""))</f>
        <v>#N/A</v>
      </c>
      <c r="G256" s="36" t="str">
        <f aca="false">IF(MATCH(C256,$C:$C,0)=ROW(C256),SUM(F256:F258),"")</f>
        <v/>
      </c>
    </row>
    <row r="257" customFormat="false" ht="15" hidden="false" customHeight="false" outlineLevel="0" collapsed="false">
      <c r="A257" s="41"/>
      <c r="B257" s="41"/>
      <c r="C257" s="75" t="s">
        <v>376</v>
      </c>
      <c r="D257" s="41" t="n">
        <v>5</v>
      </c>
      <c r="E257" s="52" t="s">
        <v>382</v>
      </c>
      <c r="F257" s="36" t="e">
        <f aca="false">SUMPRODUCT((INDEX(Rohdaten!$A$2:$GG$19999,,MATCH(C257,Rohdaten!$1:$1,))&amp;""=D257&amp;"")*(INDEX(Rohdaten!$A$2:$GG$19999,,MATCH("end_date",Rohdaten!$1:$1,))&lt;&gt;""))</f>
        <v>#N/A</v>
      </c>
      <c r="G257" s="36" t="str">
        <f aca="false">IF(MATCH(C257,$C:$C,0)=ROW(C257),SUM(F257:F259),"")</f>
        <v/>
      </c>
    </row>
    <row r="258" customFormat="false" ht="15" hidden="false" customHeight="false" outlineLevel="0" collapsed="false">
      <c r="A258" s="90" t="s">
        <v>172</v>
      </c>
      <c r="B258" s="90" t="s">
        <v>383</v>
      </c>
      <c r="C258" s="90" t="s">
        <v>384</v>
      </c>
      <c r="D258" s="92"/>
      <c r="E258" s="90" t="s">
        <v>30</v>
      </c>
      <c r="F258" s="36" t="e">
        <f aca="false">SUMPRODUCT((INDEX(Rohdaten!$A$2:$GG$19999,,MATCH(C258,Rohdaten!$1:$1,))&amp;""=D258&amp;"")*(INDEX(Rohdaten!$A$2:$GG$19999,,MATCH("end_date",Rohdaten!$1:$1,))&lt;&gt;""))</f>
        <v>#N/A</v>
      </c>
      <c r="G258" s="36" t="e">
        <f aca="false">IF(MATCH(C258,$C:$C,0)=ROW(C258),SUM(F258:F262),"")</f>
        <v>#N/A</v>
      </c>
      <c r="H258" s="93" t="str">
        <f aca="false">CONCATENATE("[Filter] Integration ins sv-pflichtige oder geföerderte Beschäftigung: n= ",K252+K253)</f>
        <v>[Filter] Integration ins sv-pflichtige oder geföerderte Beschäftigung: n= 0</v>
      </c>
    </row>
    <row r="259" customFormat="false" ht="15" hidden="false" customHeight="false" outlineLevel="0" collapsed="false">
      <c r="A259" s="41"/>
      <c r="B259" s="41"/>
      <c r="C259" s="64" t="s">
        <v>384</v>
      </c>
      <c r="D259" s="41" t="n">
        <v>1</v>
      </c>
      <c r="E259" s="52" t="s">
        <v>225</v>
      </c>
      <c r="F259" s="36" t="e">
        <f aca="false">SUMPRODUCT((INDEX(Rohdaten!$A$2:$GG$19999,,MATCH(C259,Rohdaten!$1:$1,))&amp;""=D259&amp;"")*(INDEX(Rohdaten!$A$2:$GG$19999,,MATCH("end_date",Rohdaten!$1:$1,))&lt;&gt;""))</f>
        <v>#N/A</v>
      </c>
      <c r="G259" s="36" t="str">
        <f aca="false">IF(MATCH(C259,$C:$C,0)=ROW(C259),SUM(F259:F261),"")</f>
        <v/>
      </c>
      <c r="H259" s="41"/>
    </row>
    <row r="260" customFormat="false" ht="15" hidden="false" customHeight="false" outlineLevel="0" collapsed="false">
      <c r="A260" s="41"/>
      <c r="B260" s="41"/>
      <c r="C260" s="64" t="s">
        <v>384</v>
      </c>
      <c r="D260" s="41" t="n">
        <v>2</v>
      </c>
      <c r="E260" s="52" t="s">
        <v>226</v>
      </c>
      <c r="F260" s="36" t="e">
        <f aca="false">SUMPRODUCT((INDEX(Rohdaten!$A$2:$GG$19999,,MATCH(C260,Rohdaten!$1:$1,))&amp;""=D260&amp;"")*(INDEX(Rohdaten!$A$2:$GG$19999,,MATCH("end_date",Rohdaten!$1:$1,))&lt;&gt;""))</f>
        <v>#N/A</v>
      </c>
      <c r="G260" s="36" t="str">
        <f aca="false">IF(MATCH(C260,$C:$C,0)=ROW(C260),SUM(F260:F262),"")</f>
        <v/>
      </c>
      <c r="H260" s="41"/>
    </row>
    <row r="261" customFormat="false" ht="15" hidden="false" customHeight="false" outlineLevel="0" collapsed="false">
      <c r="A261" s="41"/>
      <c r="B261" s="41"/>
      <c r="C261" s="64" t="s">
        <v>384</v>
      </c>
      <c r="D261" s="41" t="n">
        <v>3</v>
      </c>
      <c r="E261" s="52" t="s">
        <v>227</v>
      </c>
      <c r="F261" s="36" t="e">
        <f aca="false">SUMPRODUCT((INDEX(Rohdaten!$A$2:$GG$19999,,MATCH(C261,Rohdaten!$1:$1,))&amp;""=D261&amp;"")*(INDEX(Rohdaten!$A$2:$GG$19999,,MATCH("end_date",Rohdaten!$1:$1,))&lt;&gt;""))</f>
        <v>#N/A</v>
      </c>
      <c r="G261" s="36" t="str">
        <f aca="false">IF(MATCH(C261,$C:$C,0)=ROW(C261),SUM(F261:F263),"")</f>
        <v/>
      </c>
      <c r="H261" s="41"/>
    </row>
    <row r="262" customFormat="false" ht="15" hidden="false" customHeight="false" outlineLevel="0" collapsed="false">
      <c r="A262" s="41"/>
      <c r="B262" s="41"/>
      <c r="C262" s="64" t="s">
        <v>384</v>
      </c>
      <c r="D262" s="41" t="n">
        <v>4</v>
      </c>
      <c r="E262" s="52" t="s">
        <v>228</v>
      </c>
      <c r="F262" s="36" t="e">
        <f aca="false">SUMPRODUCT((INDEX(Rohdaten!$A$2:$GG$19999,,MATCH(C262,Rohdaten!$1:$1,))&amp;""=D262&amp;"")*(INDEX(Rohdaten!$A$2:$GG$19999,,MATCH("end_date",Rohdaten!$1:$1,))&lt;&gt;""))</f>
        <v>#N/A</v>
      </c>
      <c r="G262" s="36" t="str">
        <f aca="false">IF(MATCH(C262,$C:$C,0)=ROW(C262),SUM(F262:F264),"")</f>
        <v/>
      </c>
      <c r="H262" s="41"/>
    </row>
    <row r="263" customFormat="false" ht="15" hidden="false" customHeight="false" outlineLevel="0" collapsed="false">
      <c r="A263" s="90" t="s">
        <v>172</v>
      </c>
      <c r="B263" s="90" t="s">
        <v>385</v>
      </c>
      <c r="C263" s="90" t="s">
        <v>386</v>
      </c>
      <c r="D263" s="92"/>
      <c r="E263" s="90" t="s">
        <v>30</v>
      </c>
      <c r="F263" s="36" t="e">
        <f aca="false">SUMPRODUCT((INDEX(Rohdaten!$A$2:$GG$19999,,MATCH(C263,Rohdaten!$1:$1,))&amp;""=D263&amp;"")*(INDEX(Rohdaten!$A$2:$GG$19999,,MATCH("end_date",Rohdaten!$1:$1,))&lt;&gt;""))</f>
        <v>#N/A</v>
      </c>
      <c r="G263" s="36" t="e">
        <f aca="false">IF(MATCH(C263,$C:$C,0)=ROW(C263),SUM(F263:F265),"")</f>
        <v>#N/A</v>
      </c>
      <c r="H263" s="93" t="str">
        <f aca="false">CONCATENATE("[Filter] Integration in sv-pflichtige oder geförderte Beschäftigung: n= ",K252+K253)</f>
        <v>[Filter] Integration in sv-pflichtige oder geförderte Beschäftigung: n= 0</v>
      </c>
    </row>
    <row r="264" customFormat="false" ht="15" hidden="false" customHeight="false" outlineLevel="0" collapsed="false">
      <c r="A264" s="41"/>
      <c r="B264" s="41"/>
      <c r="C264" s="64" t="s">
        <v>386</v>
      </c>
      <c r="D264" s="41" t="n">
        <v>0</v>
      </c>
      <c r="E264" s="52" t="s">
        <v>218</v>
      </c>
      <c r="F264" s="36" t="e">
        <f aca="false">SUMPRODUCT((INDEX(Rohdaten!$A$2:$GG$19999,,MATCH(C264,Rohdaten!$1:$1,))&amp;""=D264&amp;"")*(INDEX(Rohdaten!$A$2:$GG$19999,,MATCH("end_date",Rohdaten!$1:$1,))&lt;&gt;""))</f>
        <v>#N/A</v>
      </c>
      <c r="G264" s="36" t="str">
        <f aca="false">IF(MATCH(C264,$C:$C,0)=ROW(C264),SUM(F264:F266),"")</f>
        <v/>
      </c>
      <c r="H264" s="41"/>
    </row>
    <row r="265" customFormat="false" ht="15" hidden="false" customHeight="false" outlineLevel="0" collapsed="false">
      <c r="A265" s="41"/>
      <c r="B265" s="41"/>
      <c r="C265" s="64" t="s">
        <v>386</v>
      </c>
      <c r="D265" s="41" t="n">
        <v>1</v>
      </c>
      <c r="E265" s="52" t="s">
        <v>219</v>
      </c>
      <c r="F265" s="36" t="e">
        <f aca="false">SUMPRODUCT((INDEX(Rohdaten!$A$2:$GG$19999,,MATCH(C265,Rohdaten!$1:$1,))&amp;""=D265&amp;"")*(INDEX(Rohdaten!$A$2:$GG$19999,,MATCH("end_date",Rohdaten!$1:$1,))&lt;&gt;""))</f>
        <v>#N/A</v>
      </c>
      <c r="G265" s="36" t="str">
        <f aca="false">IF(MATCH(C265,$C:$C,0)=ROW(C265),SUM(F265:F267),"")</f>
        <v/>
      </c>
      <c r="H265" s="41"/>
    </row>
    <row r="266" customFormat="false" ht="15" hidden="false" customHeight="false" outlineLevel="0" collapsed="false">
      <c r="A266" s="91" t="s">
        <v>172</v>
      </c>
      <c r="B266" s="89" t="s">
        <v>387</v>
      </c>
      <c r="C266" s="90" t="s">
        <v>388</v>
      </c>
      <c r="D266" s="92"/>
      <c r="E266" s="89" t="s">
        <v>30</v>
      </c>
      <c r="F266" s="36" t="e">
        <f aca="false">SUMPRODUCT((INDEX(Rohdaten!$A$2:$GG$19999,,MATCH(C266,Rohdaten!$1:$1,))&amp;""=D266&amp;"")*(INDEX(Rohdaten!$A$2:$GG$19999,,MATCH("end_date",Rohdaten!$1:$1,))&lt;&gt;""))</f>
        <v>#N/A</v>
      </c>
      <c r="G266" s="36" t="e">
        <f aca="false">IF(MATCH(C266,$C:$C,0)=ROW(C266),SUM(F266:F287),"")</f>
        <v>#N/A</v>
      </c>
      <c r="H266" s="93" t="str">
        <f aca="false">CONCATENATE("[Filter] Integration in sv-pflichtige und ZG ist nicht HDL n= ","*unbekannt*")</f>
        <v>[Filter] Integration in sv-pflichtige und ZG ist nicht HDL n= *unbekannt*</v>
      </c>
    </row>
    <row r="267" customFormat="false" ht="15" hidden="false" customHeight="false" outlineLevel="0" collapsed="false">
      <c r="A267" s="41"/>
      <c r="B267" s="41"/>
      <c r="C267" s="64" t="s">
        <v>388</v>
      </c>
      <c r="D267" s="74" t="n">
        <v>1</v>
      </c>
      <c r="E267" s="47" t="s">
        <v>247</v>
      </c>
      <c r="F267" s="36" t="e">
        <f aca="false">SUMPRODUCT((INDEX(Rohdaten!$A$2:$GG$19999,,MATCH(C267,Rohdaten!$1:$1,))&amp;""=D267&amp;"")*(INDEX(Rohdaten!$A$2:$GG$19999,,MATCH("end_date",Rohdaten!$1:$1,))&lt;&gt;""))</f>
        <v>#N/A</v>
      </c>
      <c r="G267" s="36" t="str">
        <f aca="false">IF(MATCH(C267,$C:$C,0)=ROW(C267),SUM(F267:F269),"")</f>
        <v/>
      </c>
    </row>
    <row r="268" customFormat="false" ht="15" hidden="false" customHeight="false" outlineLevel="0" collapsed="false">
      <c r="A268" s="41"/>
      <c r="B268" s="41"/>
      <c r="C268" s="64" t="s">
        <v>388</v>
      </c>
      <c r="D268" s="74" t="n">
        <v>10</v>
      </c>
      <c r="E268" s="47" t="s">
        <v>248</v>
      </c>
      <c r="F268" s="36" t="e">
        <f aca="false">SUMPRODUCT((INDEX(Rohdaten!$A$2:$GG$19999,,MATCH(C268,Rohdaten!$1:$1,))&amp;""=D268&amp;"")*(INDEX(Rohdaten!$A$2:$GG$19999,,MATCH("end_date",Rohdaten!$1:$1,))&lt;&gt;""))</f>
        <v>#N/A</v>
      </c>
      <c r="G268" s="36" t="str">
        <f aca="false">IF(MATCH(C268,$C:$C,0)=ROW(C268),SUM(F268:F270),"")</f>
        <v/>
      </c>
    </row>
    <row r="269" customFormat="false" ht="15" hidden="false" customHeight="false" outlineLevel="0" collapsed="false">
      <c r="A269" s="41"/>
      <c r="B269" s="41"/>
      <c r="C269" s="64" t="s">
        <v>388</v>
      </c>
      <c r="D269" s="74" t="n">
        <v>11</v>
      </c>
      <c r="E269" s="47" t="s">
        <v>249</v>
      </c>
      <c r="F269" s="36" t="e">
        <f aca="false">SUMPRODUCT((INDEX(Rohdaten!$A$2:$GG$19999,,MATCH(C269,Rohdaten!$1:$1,))&amp;""=D269&amp;"")*(INDEX(Rohdaten!$A$2:$GG$19999,,MATCH("end_date",Rohdaten!$1:$1,))&lt;&gt;""))</f>
        <v>#N/A</v>
      </c>
      <c r="G269" s="36" t="str">
        <f aca="false">IF(MATCH(C269,$C:$C,0)=ROW(C269),SUM(F269:F271),"")</f>
        <v/>
      </c>
    </row>
    <row r="270" customFormat="false" ht="15" hidden="false" customHeight="false" outlineLevel="0" collapsed="false">
      <c r="A270" s="41"/>
      <c r="B270" s="41"/>
      <c r="C270" s="64" t="s">
        <v>388</v>
      </c>
      <c r="D270" s="74" t="n">
        <v>12</v>
      </c>
      <c r="E270" s="47" t="s">
        <v>250</v>
      </c>
      <c r="F270" s="36" t="e">
        <f aca="false">SUMPRODUCT((INDEX(Rohdaten!$A$2:$GG$19999,,MATCH(C270,Rohdaten!$1:$1,))&amp;""=D270&amp;"")*(INDEX(Rohdaten!$A$2:$GG$19999,,MATCH("end_date",Rohdaten!$1:$1,))&lt;&gt;""))</f>
        <v>#N/A</v>
      </c>
      <c r="G270" s="36" t="str">
        <f aca="false">IF(MATCH(C270,$C:$C,0)=ROW(C270),SUM(F270:F272),"")</f>
        <v/>
      </c>
    </row>
    <row r="271" customFormat="false" ht="15" hidden="false" customHeight="false" outlineLevel="0" collapsed="false">
      <c r="A271" s="41"/>
      <c r="B271" s="41"/>
      <c r="C271" s="64" t="s">
        <v>388</v>
      </c>
      <c r="D271" s="74" t="n">
        <v>13</v>
      </c>
      <c r="E271" s="47" t="s">
        <v>251</v>
      </c>
      <c r="F271" s="36" t="e">
        <f aca="false">SUMPRODUCT((INDEX(Rohdaten!$A$2:$GG$19999,,MATCH(C271,Rohdaten!$1:$1,))&amp;""=D271&amp;"")*(INDEX(Rohdaten!$A$2:$GG$19999,,MATCH("end_date",Rohdaten!$1:$1,))&lt;&gt;""))</f>
        <v>#N/A</v>
      </c>
      <c r="G271" s="36" t="str">
        <f aca="false">IF(MATCH(C271,$C:$C,0)=ROW(C271),SUM(F271:F273),"")</f>
        <v/>
      </c>
    </row>
    <row r="272" customFormat="false" ht="15" hidden="false" customHeight="false" outlineLevel="0" collapsed="false">
      <c r="A272" s="41"/>
      <c r="B272" s="41"/>
      <c r="C272" s="64" t="s">
        <v>388</v>
      </c>
      <c r="D272" s="74" t="n">
        <v>14</v>
      </c>
      <c r="E272" s="47" t="s">
        <v>252</v>
      </c>
      <c r="F272" s="36" t="e">
        <f aca="false">SUMPRODUCT((INDEX(Rohdaten!$A$2:$GG$19999,,MATCH(C272,Rohdaten!$1:$1,))&amp;""=D272&amp;"")*(INDEX(Rohdaten!$A$2:$GG$19999,,MATCH("end_date",Rohdaten!$1:$1,))&lt;&gt;""))</f>
        <v>#N/A</v>
      </c>
      <c r="G272" s="36" t="str">
        <f aca="false">IF(MATCH(C272,$C:$C,0)=ROW(C272),SUM(F272:F274),"")</f>
        <v/>
      </c>
    </row>
    <row r="273" customFormat="false" ht="15" hidden="false" customHeight="false" outlineLevel="0" collapsed="false">
      <c r="A273" s="41"/>
      <c r="B273" s="41"/>
      <c r="C273" s="64" t="s">
        <v>388</v>
      </c>
      <c r="D273" s="74" t="n">
        <v>15</v>
      </c>
      <c r="E273" s="47" t="s">
        <v>253</v>
      </c>
      <c r="F273" s="36" t="e">
        <f aca="false">SUMPRODUCT((INDEX(Rohdaten!$A$2:$GG$19999,,MATCH(C273,Rohdaten!$1:$1,))&amp;""=D273&amp;"")*(INDEX(Rohdaten!$A$2:$GG$19999,,MATCH("end_date",Rohdaten!$1:$1,))&lt;&gt;""))</f>
        <v>#N/A</v>
      </c>
      <c r="G273" s="36" t="str">
        <f aca="false">IF(MATCH(C273,$C:$C,0)=ROW(C273),SUM(F273:F275),"")</f>
        <v/>
      </c>
    </row>
    <row r="274" customFormat="false" ht="15" hidden="false" customHeight="false" outlineLevel="0" collapsed="false">
      <c r="A274" s="41"/>
      <c r="B274" s="41"/>
      <c r="C274" s="64" t="s">
        <v>388</v>
      </c>
      <c r="D274" s="74" t="n">
        <v>16</v>
      </c>
      <c r="E274" s="47" t="s">
        <v>254</v>
      </c>
      <c r="F274" s="36" t="e">
        <f aca="false">SUMPRODUCT((INDEX(Rohdaten!$A$2:$GG$19999,,MATCH(C274,Rohdaten!$1:$1,))&amp;""=D274&amp;"")*(INDEX(Rohdaten!$A$2:$GG$19999,,MATCH("end_date",Rohdaten!$1:$1,))&lt;&gt;""))</f>
        <v>#N/A</v>
      </c>
      <c r="G274" s="36" t="str">
        <f aca="false">IF(MATCH(C274,$C:$C,0)=ROW(C274),SUM(F274:F276),"")</f>
        <v/>
      </c>
    </row>
    <row r="275" customFormat="false" ht="15" hidden="false" customHeight="false" outlineLevel="0" collapsed="false">
      <c r="A275" s="41"/>
      <c r="B275" s="41"/>
      <c r="C275" s="64" t="s">
        <v>388</v>
      </c>
      <c r="D275" s="74" t="n">
        <v>17</v>
      </c>
      <c r="E275" s="47" t="s">
        <v>255</v>
      </c>
      <c r="F275" s="36" t="e">
        <f aca="false">SUMPRODUCT((INDEX(Rohdaten!$A$2:$GG$19999,,MATCH(C275,Rohdaten!$1:$1,))&amp;""=D275&amp;"")*(INDEX(Rohdaten!$A$2:$GG$19999,,MATCH("end_date",Rohdaten!$1:$1,))&lt;&gt;""))</f>
        <v>#N/A</v>
      </c>
      <c r="G275" s="36" t="str">
        <f aca="false">IF(MATCH(C275,$C:$C,0)=ROW(C275),SUM(F275:F277),"")</f>
        <v/>
      </c>
    </row>
    <row r="276" customFormat="false" ht="15" hidden="false" customHeight="false" outlineLevel="0" collapsed="false">
      <c r="A276" s="41"/>
      <c r="B276" s="41"/>
      <c r="C276" s="64" t="s">
        <v>388</v>
      </c>
      <c r="D276" s="74" t="n">
        <v>18</v>
      </c>
      <c r="E276" s="47" t="s">
        <v>256</v>
      </c>
      <c r="F276" s="36" t="e">
        <f aca="false">SUMPRODUCT((INDEX(Rohdaten!$A$2:$GG$19999,,MATCH(C276,Rohdaten!$1:$1,))&amp;""=D276&amp;"")*(INDEX(Rohdaten!$A$2:$GG$19999,,MATCH("end_date",Rohdaten!$1:$1,))&lt;&gt;""))</f>
        <v>#N/A</v>
      </c>
      <c r="G276" s="36" t="str">
        <f aca="false">IF(MATCH(C276,$C:$C,0)=ROW(C276),SUM(F276:F278),"")</f>
        <v/>
      </c>
    </row>
    <row r="277" customFormat="false" ht="15" hidden="false" customHeight="false" outlineLevel="0" collapsed="false">
      <c r="A277" s="41"/>
      <c r="B277" s="41"/>
      <c r="C277" s="64" t="s">
        <v>388</v>
      </c>
      <c r="D277" s="74" t="n">
        <v>19</v>
      </c>
      <c r="E277" s="47" t="s">
        <v>257</v>
      </c>
      <c r="F277" s="36" t="e">
        <f aca="false">SUMPRODUCT((INDEX(Rohdaten!$A$2:$GG$19999,,MATCH(C277,Rohdaten!$1:$1,))&amp;""=D277&amp;"")*(INDEX(Rohdaten!$A$2:$GG$19999,,MATCH("end_date",Rohdaten!$1:$1,))&lt;&gt;""))</f>
        <v>#N/A</v>
      </c>
      <c r="G277" s="36" t="str">
        <f aca="false">IF(MATCH(C277,$C:$C,0)=ROW(C277),SUM(F277:F279),"")</f>
        <v/>
      </c>
    </row>
    <row r="278" customFormat="false" ht="15" hidden="false" customHeight="false" outlineLevel="0" collapsed="false">
      <c r="A278" s="41"/>
      <c r="B278" s="41"/>
      <c r="C278" s="64" t="s">
        <v>388</v>
      </c>
      <c r="D278" s="74" t="n">
        <v>2</v>
      </c>
      <c r="E278" s="47" t="s">
        <v>258</v>
      </c>
      <c r="F278" s="36" t="e">
        <f aca="false">SUMPRODUCT((INDEX(Rohdaten!$A$2:$GG$19999,,MATCH(C278,Rohdaten!$1:$1,))&amp;""=D278&amp;"")*(INDEX(Rohdaten!$A$2:$GG$19999,,MATCH("end_date",Rohdaten!$1:$1,))&lt;&gt;""))</f>
        <v>#N/A</v>
      </c>
      <c r="G278" s="36" t="str">
        <f aca="false">IF(MATCH(C278,$C:$C,0)=ROW(C278),SUM(F278:F280),"")</f>
        <v/>
      </c>
    </row>
    <row r="279" customFormat="false" ht="15" hidden="false" customHeight="false" outlineLevel="0" collapsed="false">
      <c r="A279" s="41"/>
      <c r="B279" s="41"/>
      <c r="C279" s="64" t="s">
        <v>388</v>
      </c>
      <c r="D279" s="74" t="n">
        <v>20</v>
      </c>
      <c r="E279" s="47" t="s">
        <v>259</v>
      </c>
      <c r="F279" s="36" t="e">
        <f aca="false">SUMPRODUCT((INDEX(Rohdaten!$A$2:$GG$19999,,MATCH(C279,Rohdaten!$1:$1,))&amp;""=D279&amp;"")*(INDEX(Rohdaten!$A$2:$GG$19999,,MATCH("end_date",Rohdaten!$1:$1,))&lt;&gt;""))</f>
        <v>#N/A</v>
      </c>
      <c r="G279" s="36" t="str">
        <f aca="false">IF(MATCH(C279,$C:$C,0)=ROW(C279),SUM(F279:F281),"")</f>
        <v/>
      </c>
    </row>
    <row r="280" customFormat="false" ht="15" hidden="false" customHeight="false" outlineLevel="0" collapsed="false">
      <c r="A280" s="41"/>
      <c r="B280" s="41"/>
      <c r="C280" s="64" t="s">
        <v>388</v>
      </c>
      <c r="D280" s="74" t="n">
        <v>21</v>
      </c>
      <c r="E280" s="47" t="s">
        <v>260</v>
      </c>
      <c r="F280" s="36" t="e">
        <f aca="false">SUMPRODUCT((INDEX(Rohdaten!$A$2:$GG$19999,,MATCH(C280,Rohdaten!$1:$1,))&amp;""=D280&amp;"")*(INDEX(Rohdaten!$A$2:$GG$19999,,MATCH("end_date",Rohdaten!$1:$1,))&lt;&gt;""))</f>
        <v>#N/A</v>
      </c>
      <c r="G280" s="36" t="str">
        <f aca="false">IF(MATCH(C280,$C:$C,0)=ROW(C280),SUM(F280:F282),"")</f>
        <v/>
      </c>
    </row>
    <row r="281" customFormat="false" ht="15" hidden="false" customHeight="false" outlineLevel="0" collapsed="false">
      <c r="A281" s="41"/>
      <c r="B281" s="41"/>
      <c r="C281" s="64" t="s">
        <v>388</v>
      </c>
      <c r="D281" s="74" t="n">
        <v>3</v>
      </c>
      <c r="E281" s="47" t="s">
        <v>261</v>
      </c>
      <c r="F281" s="36" t="e">
        <f aca="false">SUMPRODUCT((INDEX(Rohdaten!$A$2:$GG$19999,,MATCH(C281,Rohdaten!$1:$1,))&amp;""=D281&amp;"")*(INDEX(Rohdaten!$A$2:$GG$19999,,MATCH("end_date",Rohdaten!$1:$1,))&lt;&gt;""))</f>
        <v>#N/A</v>
      </c>
      <c r="G281" s="36" t="str">
        <f aca="false">IF(MATCH(C281,$C:$C,0)=ROW(C281),SUM(F281:F283),"")</f>
        <v/>
      </c>
    </row>
    <row r="282" customFormat="false" ht="15" hidden="false" customHeight="false" outlineLevel="0" collapsed="false">
      <c r="A282" s="41"/>
      <c r="B282" s="41"/>
      <c r="C282" s="64" t="s">
        <v>388</v>
      </c>
      <c r="D282" s="74" t="n">
        <v>4</v>
      </c>
      <c r="E282" s="47" t="s">
        <v>262</v>
      </c>
      <c r="F282" s="36" t="e">
        <f aca="false">SUMPRODUCT((INDEX(Rohdaten!$A$2:$GG$19999,,MATCH(C282,Rohdaten!$1:$1,))&amp;""=D282&amp;"")*(INDEX(Rohdaten!$A$2:$GG$19999,,MATCH("end_date",Rohdaten!$1:$1,))&lt;&gt;""))</f>
        <v>#N/A</v>
      </c>
      <c r="G282" s="36" t="str">
        <f aca="false">IF(MATCH(C282,$C:$C,0)=ROW(C282),SUM(F282:F284),"")</f>
        <v/>
      </c>
    </row>
    <row r="283" customFormat="false" ht="15" hidden="false" customHeight="false" outlineLevel="0" collapsed="false">
      <c r="A283" s="41"/>
      <c r="B283" s="41"/>
      <c r="C283" s="64" t="s">
        <v>388</v>
      </c>
      <c r="D283" s="74" t="n">
        <v>5</v>
      </c>
      <c r="E283" s="47" t="s">
        <v>263</v>
      </c>
      <c r="F283" s="36" t="e">
        <f aca="false">SUMPRODUCT((INDEX(Rohdaten!$A$2:$GG$19999,,MATCH(C283,Rohdaten!$1:$1,))&amp;""=D283&amp;"")*(INDEX(Rohdaten!$A$2:$GG$19999,,MATCH("end_date",Rohdaten!$1:$1,))&lt;&gt;""))</f>
        <v>#N/A</v>
      </c>
      <c r="G283" s="36" t="str">
        <f aca="false">IF(MATCH(C283,$C:$C,0)=ROW(C283),SUM(F283:F285),"")</f>
        <v/>
      </c>
    </row>
    <row r="284" customFormat="false" ht="15" hidden="false" customHeight="false" outlineLevel="0" collapsed="false">
      <c r="A284" s="41"/>
      <c r="B284" s="41"/>
      <c r="C284" s="64" t="s">
        <v>388</v>
      </c>
      <c r="D284" s="74" t="n">
        <v>6</v>
      </c>
      <c r="E284" s="47" t="s">
        <v>264</v>
      </c>
      <c r="F284" s="36" t="e">
        <f aca="false">SUMPRODUCT((INDEX(Rohdaten!$A$2:$GG$19999,,MATCH(C284,Rohdaten!$1:$1,))&amp;""=D284&amp;"")*(INDEX(Rohdaten!$A$2:$GG$19999,,MATCH("end_date",Rohdaten!$1:$1,))&lt;&gt;""))</f>
        <v>#N/A</v>
      </c>
      <c r="G284" s="36" t="str">
        <f aca="false">IF(MATCH(C284,$C:$C,0)=ROW(C284),SUM(F284:F286),"")</f>
        <v/>
      </c>
    </row>
    <row r="285" customFormat="false" ht="15" hidden="false" customHeight="false" outlineLevel="0" collapsed="false">
      <c r="A285" s="41"/>
      <c r="B285" s="41"/>
      <c r="C285" s="64" t="s">
        <v>388</v>
      </c>
      <c r="D285" s="74" t="n">
        <v>7</v>
      </c>
      <c r="E285" s="47" t="s">
        <v>265</v>
      </c>
      <c r="F285" s="36" t="e">
        <f aca="false">SUMPRODUCT((INDEX(Rohdaten!$A$2:$GG$19999,,MATCH(C285,Rohdaten!$1:$1,))&amp;""=D285&amp;"")*(INDEX(Rohdaten!$A$2:$GG$19999,,MATCH("end_date",Rohdaten!$1:$1,))&lt;&gt;""))</f>
        <v>#N/A</v>
      </c>
      <c r="G285" s="36" t="str">
        <f aca="false">IF(MATCH(C285,$C:$C,0)=ROW(C285),SUM(F285:F287),"")</f>
        <v/>
      </c>
    </row>
    <row r="286" customFormat="false" ht="15" hidden="false" customHeight="false" outlineLevel="0" collapsed="false">
      <c r="A286" s="41"/>
      <c r="B286" s="41"/>
      <c r="C286" s="64" t="s">
        <v>388</v>
      </c>
      <c r="D286" s="74" t="n">
        <v>8</v>
      </c>
      <c r="E286" s="47" t="s">
        <v>266</v>
      </c>
      <c r="F286" s="36" t="e">
        <f aca="false">SUMPRODUCT((INDEX(Rohdaten!$A$2:$GG$19999,,MATCH(C286,Rohdaten!$1:$1,))&amp;""=D286&amp;"")*(INDEX(Rohdaten!$A$2:$GG$19999,,MATCH("end_date",Rohdaten!$1:$1,))&lt;&gt;""))</f>
        <v>#N/A</v>
      </c>
      <c r="G286" s="36" t="str">
        <f aca="false">IF(MATCH(C286,$C:$C,0)=ROW(C286),SUM(F286:F288),"")</f>
        <v/>
      </c>
    </row>
    <row r="287" customFormat="false" ht="15" hidden="false" customHeight="false" outlineLevel="0" collapsed="false">
      <c r="A287" s="41"/>
      <c r="B287" s="41"/>
      <c r="C287" s="64" t="s">
        <v>388</v>
      </c>
      <c r="D287" s="74" t="n">
        <v>9</v>
      </c>
      <c r="E287" s="47" t="s">
        <v>267</v>
      </c>
      <c r="F287" s="36" t="e">
        <f aca="false">SUMPRODUCT((INDEX(Rohdaten!$A$2:$GG$19999,,MATCH(C287,Rohdaten!$1:$1,))&amp;""=D287&amp;"")*(INDEX(Rohdaten!$A$2:$GG$19999,,MATCH("end_date",Rohdaten!$1:$1,))&lt;&gt;""))</f>
        <v>#N/A</v>
      </c>
      <c r="G287" s="36" t="str">
        <f aca="false">IF(MATCH(C287,$C:$C,0)=ROW(C287),SUM(F287:F289),"")</f>
        <v/>
      </c>
    </row>
    <row r="288" customFormat="false" ht="15" hidden="false" customHeight="false" outlineLevel="0" collapsed="false">
      <c r="A288" s="91" t="s">
        <v>389</v>
      </c>
      <c r="B288" s="89" t="s">
        <v>390</v>
      </c>
      <c r="C288" s="90" t="s">
        <v>391</v>
      </c>
      <c r="D288" s="92"/>
      <c r="E288" s="89" t="s">
        <v>30</v>
      </c>
      <c r="F288" s="36" t="e">
        <f aca="false">SUMPRODUCT((INDEX(Rohdaten!$A$2:$GG$19999,,MATCH(C288,Rohdaten!$1:$1,))&amp;""=D288&amp;"")*(INDEX(Rohdaten!$A$2:$GG$19999,,MATCH("end_date",Rohdaten!$1:$1,))&lt;&gt;""))</f>
        <v>#N/A</v>
      </c>
      <c r="G288" s="36" t="e">
        <f aca="false">IF(MATCH(C288,$C:$C,0)=ROW(C288),SUM(F288:F290),"")</f>
        <v>#N/A</v>
      </c>
      <c r="H288" s="93" t="str">
        <f aca="false">CONCATENATE("[Filter] Integration in Beschäftigung: n= ",K252+K253+K254+K255)</f>
        <v>[Filter] Integration in Beschäftigung: n= 0</v>
      </c>
    </row>
    <row r="289" customFormat="false" ht="15" hidden="false" customHeight="false" outlineLevel="0" collapsed="false">
      <c r="A289" s="41"/>
      <c r="B289" s="41"/>
      <c r="C289" s="64" t="s">
        <v>391</v>
      </c>
      <c r="D289" s="41" t="n">
        <v>0</v>
      </c>
      <c r="E289" s="52" t="s">
        <v>218</v>
      </c>
      <c r="F289" s="36" t="e">
        <f aca="false">SUMPRODUCT((INDEX(Rohdaten!$A$2:$GG$19999,,MATCH(C289,Rohdaten!$1:$1,))&amp;""=D289&amp;"")*(INDEX(Rohdaten!$A$2:$GG$19999,,MATCH("end_date",Rohdaten!$1:$1,))&lt;&gt;""))</f>
        <v>#N/A</v>
      </c>
      <c r="G289" s="36" t="str">
        <f aca="false">IF(MATCH(C289,$C:$C,0)=ROW(C289),SUM(F289:F291),"")</f>
        <v/>
      </c>
      <c r="H289" s="41"/>
    </row>
    <row r="290" customFormat="false" ht="15" hidden="false" customHeight="false" outlineLevel="0" collapsed="false">
      <c r="A290" s="41"/>
      <c r="B290" s="41"/>
      <c r="C290" s="64" t="s">
        <v>391</v>
      </c>
      <c r="D290" s="41" t="n">
        <v>1</v>
      </c>
      <c r="E290" s="52" t="s">
        <v>219</v>
      </c>
      <c r="F290" s="36" t="e">
        <f aca="false">SUMPRODUCT((INDEX(Rohdaten!$A$2:$GG$19999,,MATCH(C290,Rohdaten!$1:$1,))&amp;""=D290&amp;"")*(INDEX(Rohdaten!$A$2:$GG$19999,,MATCH("end_date",Rohdaten!$1:$1,))&lt;&gt;""))</f>
        <v>#N/A</v>
      </c>
      <c r="G290" s="36" t="str">
        <f aca="false">IF(MATCH(C290,$C:$C,0)=ROW(C290),SUM(F290:F292),"")</f>
        <v/>
      </c>
      <c r="H290" s="41"/>
    </row>
    <row r="291" customFormat="false" ht="15" hidden="false" customHeight="false" outlineLevel="0" collapsed="false">
      <c r="A291" s="91" t="s">
        <v>389</v>
      </c>
      <c r="B291" s="89" t="s">
        <v>392</v>
      </c>
      <c r="C291" s="90" t="s">
        <v>393</v>
      </c>
      <c r="D291" s="92"/>
      <c r="E291" s="89" t="s">
        <v>30</v>
      </c>
      <c r="F291" s="36" t="e">
        <f aca="false">SUMPRODUCT((INDEX(Rohdaten!$A$2:$GG$19999,,MATCH(C291,Rohdaten!$1:$1,))&amp;""=D291&amp;"")*(INDEX(Rohdaten!$A$2:$GG$19999,,MATCH("end_date",Rohdaten!$1:$1,))&lt;&gt;""))</f>
        <v>#N/A</v>
      </c>
      <c r="G291" s="36" t="e">
        <f aca="false">IF(MATCH(C291,$C:$C,0)=ROW(C291),SUM(F291:F293),"")</f>
        <v>#N/A</v>
      </c>
      <c r="H291" s="93" t="str">
        <f aca="false">CONCATENATE("[Filter] Integration in Beschäftigung: n= ",K252+K253+K254+K255)</f>
        <v>[Filter] Integration in Beschäftigung: n= 0</v>
      </c>
    </row>
    <row r="292" customFormat="false" ht="15" hidden="false" customHeight="false" outlineLevel="0" collapsed="false">
      <c r="A292" s="41"/>
      <c r="B292" s="41"/>
      <c r="C292" s="64" t="s">
        <v>393</v>
      </c>
      <c r="D292" s="41" t="n">
        <v>0</v>
      </c>
      <c r="E292" s="52" t="s">
        <v>218</v>
      </c>
      <c r="F292" s="36" t="e">
        <f aca="false">SUMPRODUCT((INDEX(Rohdaten!$A$2:$GG$19999,,MATCH(C292,Rohdaten!$1:$1,))&amp;""=D292&amp;"")*(INDEX(Rohdaten!$A$2:$GG$19999,,MATCH("end_date",Rohdaten!$1:$1,))&lt;&gt;""))</f>
        <v>#N/A</v>
      </c>
      <c r="G292" s="36" t="str">
        <f aca="false">IF(MATCH(C292,$C:$C,0)=ROW(C292),SUM(F292:F294),"")</f>
        <v/>
      </c>
    </row>
    <row r="293" customFormat="false" ht="15" hidden="false" customHeight="false" outlineLevel="0" collapsed="false">
      <c r="A293" s="41"/>
      <c r="B293" s="41"/>
      <c r="C293" s="64" t="s">
        <v>393</v>
      </c>
      <c r="D293" s="41" t="n">
        <v>1</v>
      </c>
      <c r="E293" s="52" t="s">
        <v>219</v>
      </c>
      <c r="F293" s="36" t="e">
        <f aca="false">SUMPRODUCT((INDEX(Rohdaten!$A$2:$GG$19999,,MATCH(C293,Rohdaten!$1:$1,))&amp;""=D293&amp;"")*(INDEX(Rohdaten!$A$2:$GG$19999,,MATCH("end_date",Rohdaten!$1:$1,))&lt;&gt;""))</f>
        <v>#N/A</v>
      </c>
      <c r="G293" s="36" t="str">
        <f aca="false">IF(MATCH(C293,$C:$C,0)=ROW(C293),SUM(F293:F295),"")</f>
        <v/>
      </c>
    </row>
    <row r="294" customFormat="false" ht="15" hidden="false" customHeight="false" outlineLevel="0" collapsed="false">
      <c r="A294" s="91" t="s">
        <v>394</v>
      </c>
      <c r="B294" s="89" t="s">
        <v>395</v>
      </c>
      <c r="C294" s="90" t="s">
        <v>396</v>
      </c>
      <c r="D294" s="92"/>
      <c r="E294" s="89" t="s">
        <v>30</v>
      </c>
      <c r="F294" s="36" t="e">
        <f aca="false">SUMPRODUCT((INDEX(Rohdaten!$A$2:$GG$19999,,MATCH(C294,Rohdaten!$1:$1,))&amp;""=D294&amp;"")*(INDEX(Rohdaten!$A$2:$GG$19999,,MATCH("end_date",Rohdaten!$1:$1,))&lt;&gt;""))</f>
        <v>#N/A</v>
      </c>
      <c r="G294" s="36" t="e">
        <f aca="false">IF(MATCH(C294,$C:$C,0)=ROW(C294),SUM(F294:F296),"")</f>
        <v>#N/A</v>
      </c>
    </row>
    <row r="295" customFormat="false" ht="15" hidden="false" customHeight="false" outlineLevel="0" collapsed="false">
      <c r="A295" s="41"/>
      <c r="B295" s="41"/>
      <c r="C295" s="64" t="s">
        <v>396</v>
      </c>
      <c r="D295" s="41" t="n">
        <v>0</v>
      </c>
      <c r="E295" s="52" t="s">
        <v>218</v>
      </c>
      <c r="F295" s="36" t="e">
        <f aca="false">SUMPRODUCT((INDEX(Rohdaten!$A$2:$GG$19999,,MATCH(C295,Rohdaten!$1:$1,))&amp;""=D295&amp;"")*(INDEX(Rohdaten!$A$2:$GG$19999,,MATCH("end_date",Rohdaten!$1:$1,))&lt;&gt;""))</f>
        <v>#N/A</v>
      </c>
      <c r="G295" s="36" t="str">
        <f aca="false">IF(MATCH(C295,$C:$C,0)=ROW(C295),SUM(F295:F297),"")</f>
        <v/>
      </c>
    </row>
    <row r="296" customFormat="false" ht="15" hidden="false" customHeight="false" outlineLevel="0" collapsed="false">
      <c r="A296" s="41"/>
      <c r="B296" s="41"/>
      <c r="C296" s="64" t="s">
        <v>396</v>
      </c>
      <c r="D296" s="41" t="n">
        <v>1</v>
      </c>
      <c r="E296" s="52" t="s">
        <v>219</v>
      </c>
      <c r="F296" s="36" t="e">
        <f aca="false">SUMPRODUCT((INDEX(Rohdaten!$A$2:$GG$19999,,MATCH(C296,Rohdaten!$1:$1,))&amp;""=D296&amp;"")*(INDEX(Rohdaten!$A$2:$GG$19999,,MATCH("end_date",Rohdaten!$1:$1,))&lt;&gt;""))</f>
        <v>#N/A</v>
      </c>
      <c r="G296" s="36" t="str">
        <f aca="false">IF(MATCH(C296,$C:$C,0)=ROW(C296),SUM(F296:F298),"")</f>
        <v/>
      </c>
    </row>
    <row r="297" customFormat="false" ht="15" hidden="false" customHeight="false" outlineLevel="0" collapsed="false">
      <c r="A297" s="91" t="s">
        <v>394</v>
      </c>
      <c r="B297" s="89" t="s">
        <v>397</v>
      </c>
      <c r="C297" s="90" t="s">
        <v>398</v>
      </c>
      <c r="D297" s="92"/>
      <c r="E297" s="89" t="s">
        <v>30</v>
      </c>
      <c r="F297" s="36" t="e">
        <f aca="false">SUMPRODUCT((INDEX(Rohdaten!$A$2:$GG$19999,,MATCH(C297,Rohdaten!$1:$1,))&amp;""=D297&amp;"")*(INDEX(Rohdaten!$A$2:$GG$19999,,MATCH("end_date",Rohdaten!$1:$1,))&lt;&gt;""))</f>
        <v>#N/A</v>
      </c>
      <c r="G297" s="36" t="e">
        <f aca="false">IF(MATCH(C297,$C:$C,0)=ROW(C297),SUM(F297:F302),"")</f>
        <v>#N/A</v>
      </c>
      <c r="H297" s="93" t="str">
        <f aca="false">CONCATENATE("[Filter] Nachbetreuung fand statt: n= ",K296)</f>
        <v>[Filter] Nachbetreuung fand statt: n= </v>
      </c>
    </row>
    <row r="298" customFormat="false" ht="15" hidden="false" customHeight="false" outlineLevel="0" collapsed="false">
      <c r="A298" s="41"/>
      <c r="B298" s="41"/>
      <c r="C298" s="64" t="s">
        <v>398</v>
      </c>
      <c r="D298" s="41" t="n">
        <v>0</v>
      </c>
      <c r="E298" s="52" t="s">
        <v>399</v>
      </c>
      <c r="F298" s="36" t="e">
        <f aca="false">SUMPRODUCT((INDEX(Rohdaten!$A$2:$GG$19999,,MATCH(C298,Rohdaten!$1:$1,))&amp;""=D298&amp;"")*(INDEX(Rohdaten!$A$2:$GG$19999,,MATCH("end_date",Rohdaten!$1:$1,))&lt;&gt;""))</f>
        <v>#N/A</v>
      </c>
      <c r="G298" s="36" t="str">
        <f aca="false">IF(MATCH(C298,$C:$C,0)=ROW(C298),SUM(F298:F300),"")</f>
        <v/>
      </c>
    </row>
    <row r="299" customFormat="false" ht="15" hidden="false" customHeight="false" outlineLevel="0" collapsed="false">
      <c r="A299" s="41"/>
      <c r="B299" s="41"/>
      <c r="C299" s="64" t="s">
        <v>398</v>
      </c>
      <c r="D299" s="41" t="n">
        <v>3</v>
      </c>
      <c r="E299" s="52" t="s">
        <v>400</v>
      </c>
      <c r="F299" s="36" t="e">
        <f aca="false">SUMPRODUCT((INDEX(Rohdaten!$A$2:$GG$19999,,MATCH(C299,Rohdaten!$1:$1,))&amp;""=D299&amp;"")*(INDEX(Rohdaten!$A$2:$GG$19999,,MATCH("end_date",Rohdaten!$1:$1,))&lt;&gt;""))</f>
        <v>#N/A</v>
      </c>
      <c r="G299" s="36" t="str">
        <f aca="false">IF(MATCH(C299,$C:$C,0)=ROW(C299),SUM(F299:F301),"")</f>
        <v/>
      </c>
    </row>
    <row r="300" customFormat="false" ht="15" hidden="false" customHeight="false" outlineLevel="0" collapsed="false">
      <c r="A300" s="41"/>
      <c r="B300" s="41"/>
      <c r="C300" s="64" t="s">
        <v>398</v>
      </c>
      <c r="D300" s="41" t="n">
        <v>5</v>
      </c>
      <c r="E300" s="52" t="s">
        <v>401</v>
      </c>
      <c r="F300" s="36" t="e">
        <f aca="false">SUMPRODUCT((INDEX(Rohdaten!$A$2:$GG$19999,,MATCH(C300,Rohdaten!$1:$1,))&amp;""=D300&amp;"")*(INDEX(Rohdaten!$A$2:$GG$19999,,MATCH("end_date",Rohdaten!$1:$1,))&lt;&gt;""))</f>
        <v>#N/A</v>
      </c>
      <c r="G300" s="36" t="str">
        <f aca="false">IF(MATCH(C300,$C:$C,0)=ROW(C300),SUM(F300:F302),"")</f>
        <v/>
      </c>
    </row>
    <row r="301" customFormat="false" ht="15" hidden="false" customHeight="false" outlineLevel="0" collapsed="false">
      <c r="A301" s="41"/>
      <c r="B301" s="41"/>
      <c r="C301" s="64" t="s">
        <v>398</v>
      </c>
      <c r="D301" s="41" t="n">
        <v>6</v>
      </c>
      <c r="E301" s="52" t="s">
        <v>52</v>
      </c>
      <c r="F301" s="36" t="e">
        <f aca="false">SUMPRODUCT((INDEX(Rohdaten!$A$2:$GG$19999,,MATCH(C301,Rohdaten!$1:$1,))&amp;""=D301&amp;"")*(INDEX(Rohdaten!$A$2:$GG$19999,,MATCH("end_date",Rohdaten!$1:$1,))&lt;&gt;""))</f>
        <v>#N/A</v>
      </c>
      <c r="G301" s="36" t="str">
        <f aca="false">IF(MATCH(C301,$C:$C,0)=ROW(C301),SUM(F301:F303),"")</f>
        <v/>
      </c>
    </row>
    <row r="302" customFormat="false" ht="15" hidden="false" customHeight="false" outlineLevel="0" collapsed="false">
      <c r="A302" s="41"/>
      <c r="B302" s="41"/>
      <c r="C302" s="64" t="s">
        <v>398</v>
      </c>
      <c r="D302" s="41" t="n">
        <v>7</v>
      </c>
      <c r="E302" s="52" t="s">
        <v>334</v>
      </c>
      <c r="F302" s="36" t="e">
        <f aca="false">SUMPRODUCT((INDEX(Rohdaten!$A$2:$GG$19999,,MATCH(C302,Rohdaten!$1:$1,))&amp;""=D302&amp;"")*(INDEX(Rohdaten!$A$2:$GG$19999,,MATCH("end_date",Rohdaten!$1:$1,))&lt;&gt;""))</f>
        <v>#N/A</v>
      </c>
      <c r="G302" s="36" t="str">
        <f aca="false">IF(MATCH(C302,$C:$C,0)=ROW(C302),SUM(F302:F304),"")</f>
        <v/>
      </c>
    </row>
    <row r="303" customFormat="false" ht="15" hidden="false" customHeight="false" outlineLevel="0" collapsed="false">
      <c r="A303" s="91" t="s">
        <v>402</v>
      </c>
      <c r="B303" s="89" t="s">
        <v>231</v>
      </c>
      <c r="C303" s="90" t="s">
        <v>403</v>
      </c>
      <c r="D303" s="92"/>
      <c r="E303" s="89" t="s">
        <v>30</v>
      </c>
      <c r="F303" s="36" t="e">
        <f aca="false">SUMPRODUCT((INDEX(Rohdaten!$A$2:$GG$19999,,MATCH(C303,Rohdaten!$1:$1,))&amp;""=D303&amp;"")*(INDEX(Rohdaten!$A$2:$GG$19999,,MATCH("end_date",Rohdaten!$1:$1,))&lt;&gt;""))</f>
        <v>#N/A</v>
      </c>
      <c r="G303" s="36" t="e">
        <f aca="false">IF(MATCH(C303,$C:$C,0)=ROW(C303),SUM(F303:F305),"")</f>
        <v>#N/A</v>
      </c>
    </row>
    <row r="304" customFormat="false" ht="15" hidden="false" customHeight="false" outlineLevel="0" collapsed="false">
      <c r="A304" s="41"/>
      <c r="B304" s="41"/>
      <c r="C304" s="64" t="s">
        <v>403</v>
      </c>
      <c r="D304" s="41" t="n">
        <v>0</v>
      </c>
      <c r="E304" s="52" t="s">
        <v>218</v>
      </c>
      <c r="F304" s="36" t="e">
        <f aca="false">SUMPRODUCT((INDEX(Rohdaten!$A$2:$GG$19999,,MATCH(C304,Rohdaten!$1:$1,))&amp;""=D304&amp;"")*(INDEX(Rohdaten!$A$2:$GG$19999,,MATCH("end_date",Rohdaten!$1:$1,))&lt;&gt;""))</f>
        <v>#N/A</v>
      </c>
      <c r="G304" s="36" t="str">
        <f aca="false">IF(MATCH(C304,$C:$C,0)=ROW(C304),SUM(F304:F306),"")</f>
        <v/>
      </c>
      <c r="H304" s="36" t="e">
        <f aca="false">SUMPRODUCT((INDEX(Rohdaten!$A$2:$GG$19999,,MATCH(C304,Rohdaten!$1:$1,))&amp;""=D304&amp;"")*(INDEX(Rohdaten!$A$2:$GG$19999,,MATCH("end_date",Rohdaten!$1:$1,))&lt;"2019"))</f>
        <v>#N/A</v>
      </c>
    </row>
    <row r="305" customFormat="false" ht="15" hidden="false" customHeight="false" outlineLevel="0" collapsed="false">
      <c r="A305" s="41"/>
      <c r="B305" s="41"/>
      <c r="C305" s="64" t="s">
        <v>403</v>
      </c>
      <c r="D305" s="41" t="n">
        <v>1</v>
      </c>
      <c r="E305" s="52" t="s">
        <v>219</v>
      </c>
      <c r="F305" s="36" t="e">
        <f aca="false">SUMPRODUCT((INDEX(Rohdaten!$A$2:$GG$19999,,MATCH(C305,Rohdaten!$1:$1,))&amp;""=D305&amp;"")*(INDEX(Rohdaten!$A$2:$GG$19999,,MATCH("end_date",Rohdaten!$1:$1,))&lt;&gt;""))</f>
        <v>#N/A</v>
      </c>
      <c r="G305" s="36" t="str">
        <f aca="false">IF(MATCH(C305,$C:$C,0)=ROW(C305),SUM(F305:F307),"")</f>
        <v/>
      </c>
    </row>
    <row r="306" customFormat="false" ht="15" hidden="false" customHeight="false" outlineLevel="0" collapsed="false">
      <c r="A306" s="95" t="s">
        <v>402</v>
      </c>
      <c r="B306" s="96" t="s">
        <v>234</v>
      </c>
      <c r="C306" s="97" t="s">
        <v>404</v>
      </c>
      <c r="D306" s="98"/>
      <c r="E306" s="96" t="s">
        <v>30</v>
      </c>
      <c r="F306" s="8" t="e">
        <f aca="false">SUMPRODUCT((INDEX(Rohdaten!$A$2:$GG$19999,,MATCH(C306,Rohdaten!$1:$1,))&amp;""=D306&amp;"")*(INDEX(Rohdaten!$A$2:$GG$19999,,MATCH($C$304,Rohdaten!$1:$1,))&amp;""=$D$304&amp;""))</f>
        <v>#N/A</v>
      </c>
      <c r="G306" s="8" t="e">
        <f aca="false">IF(MATCH(C306,$C:$C,0)=ROW(C306),SUM(F306:F309),"")</f>
        <v>#N/A</v>
      </c>
      <c r="H306" s="99" t="e">
        <f aca="false">CONCATENATE("[Filter]: HDL nicht beansprucht (n=",H304,")")</f>
        <v>#N/A</v>
      </c>
      <c r="I306" s="0" t="s">
        <v>233</v>
      </c>
    </row>
    <row r="307" customFormat="false" ht="15" hidden="false" customHeight="false" outlineLevel="0" collapsed="false">
      <c r="A307" s="41"/>
      <c r="B307" s="41"/>
      <c r="C307" s="64" t="s">
        <v>404</v>
      </c>
      <c r="D307" s="41" t="n">
        <v>0</v>
      </c>
      <c r="E307" s="52" t="s">
        <v>218</v>
      </c>
      <c r="F307" s="36" t="e">
        <f aca="false">SUMPRODUCT((INDEX(Rohdaten!$A$2:$GG$19999,,MATCH(C307,Rohdaten!$1:$1,))&amp;""=D307&amp;"")*(INDEX(Rohdaten!$A$2:$GG$19999,,MATCH($C$304,Rohdaten!$1:$1,))&amp;""=$D$304&amp;""))</f>
        <v>#N/A</v>
      </c>
      <c r="G307" s="36" t="str">
        <f aca="false">IF(MATCH(C307,$C:$C,0)=ROW(C307),SUM(F307:F309),"")</f>
        <v/>
      </c>
    </row>
    <row r="308" customFormat="false" ht="15" hidden="false" customHeight="false" outlineLevel="0" collapsed="false">
      <c r="A308" s="41"/>
      <c r="B308" s="41"/>
      <c r="C308" s="64" t="s">
        <v>404</v>
      </c>
      <c r="D308" s="41" t="n">
        <v>1</v>
      </c>
      <c r="E308" s="52" t="s">
        <v>219</v>
      </c>
      <c r="F308" s="36" t="e">
        <f aca="false">SUMPRODUCT((INDEX(Rohdaten!$A$2:$GG$19999,,MATCH(C308,Rohdaten!$1:$1,))&amp;""=D308&amp;"")*(INDEX(Rohdaten!$A$2:$GG$19999,,MATCH($C$304,Rohdaten!$1:$1,))&amp;""=$D$304&amp;""))</f>
        <v>#N/A</v>
      </c>
      <c r="G308" s="36" t="str">
        <f aca="false">IF(MATCH(C308,$C:$C,0)=ROW(C308),SUM(F308:F310),"")</f>
        <v/>
      </c>
    </row>
    <row r="309" customFormat="false" ht="15" hidden="false" customHeight="false" outlineLevel="0" collapsed="false">
      <c r="A309" s="41"/>
      <c r="B309" s="41"/>
      <c r="C309" s="64" t="s">
        <v>404</v>
      </c>
      <c r="D309" s="41" t="n">
        <v>2</v>
      </c>
      <c r="E309" s="52" t="s">
        <v>237</v>
      </c>
      <c r="F309" s="36" t="e">
        <f aca="false">SUMPRODUCT((INDEX(Rohdaten!$A$2:$GG$19999,,MATCH(C309,Rohdaten!$1:$1,))&amp;""=D309&amp;"")*(INDEX(Rohdaten!$A$2:$GG$19999,,MATCH($C$304,Rohdaten!$1:$1,))&amp;""=$D$304&amp;""))</f>
        <v>#N/A</v>
      </c>
      <c r="G309" s="36" t="str">
        <f aca="false">IF(MATCH(C309,$C:$C,0)=ROW(C309),SUM(F309:F311),"")</f>
        <v/>
      </c>
    </row>
    <row r="310" customFormat="false" ht="15" hidden="false" customHeight="false" outlineLevel="0" collapsed="false">
      <c r="A310" s="91" t="s">
        <v>402</v>
      </c>
      <c r="B310" s="89" t="s">
        <v>238</v>
      </c>
      <c r="C310" s="90" t="s">
        <v>405</v>
      </c>
      <c r="D310" s="92"/>
      <c r="E310" s="89" t="s">
        <v>30</v>
      </c>
      <c r="F310" s="36" t="e">
        <f aca="false">SUMPRODUCT((INDEX(Rohdaten!$A$2:$GG$19999,,MATCH(C310,Rohdaten!$1:$1,))&amp;""=D310&amp;"")*(INDEX(Rohdaten!$A$2:$GG$19999,,MATCH("end_date",Rohdaten!$1:$1,))&lt;&gt;""))</f>
        <v>#N/A</v>
      </c>
      <c r="G310" s="36" t="e">
        <f aca="false">IF(MATCH(C310,$C:$C,0)=ROW(C310),SUM(F310:F313),"")</f>
        <v>#N/A</v>
      </c>
    </row>
    <row r="311" customFormat="false" ht="15" hidden="false" customHeight="false" outlineLevel="0" collapsed="false">
      <c r="A311" s="41"/>
      <c r="B311" s="41"/>
      <c r="C311" s="64" t="s">
        <v>405</v>
      </c>
      <c r="D311" s="41" t="n">
        <v>0</v>
      </c>
      <c r="E311" s="52" t="s">
        <v>218</v>
      </c>
      <c r="F311" s="36" t="e">
        <f aca="false">SUMPRODUCT((INDEX(Rohdaten!$A$2:$GG$19999,,MATCH(C311,Rohdaten!$1:$1,))&amp;""=D311&amp;"")*(INDEX(Rohdaten!$A$2:$GG$19999,,MATCH("end_date",Rohdaten!$1:$1,))&lt;&gt;""))</f>
        <v>#N/A</v>
      </c>
      <c r="G311" s="36" t="str">
        <f aca="false">IF(MATCH(C311,$C:$C,0)=ROW(C311),SUM(F311:F313),"")</f>
        <v/>
      </c>
      <c r="H311" s="36" t="e">
        <f aca="false">SUMPRODUCT((INDEX(Rohdaten!$A$2:$GG$19999,,MATCH(C311,Rohdaten!$1:$1,))&amp;""=D311&amp;"")*(INDEX(Rohdaten!$A$2:$GG$19999,,MATCH("end_date",Rohdaten!$1:$1,))&lt;"2019"))</f>
        <v>#N/A</v>
      </c>
    </row>
    <row r="312" customFormat="false" ht="15" hidden="false" customHeight="false" outlineLevel="0" collapsed="false">
      <c r="A312" s="41"/>
      <c r="B312" s="41"/>
      <c r="C312" s="64" t="s">
        <v>405</v>
      </c>
      <c r="D312" s="41" t="n">
        <v>1</v>
      </c>
      <c r="E312" s="52" t="s">
        <v>219</v>
      </c>
      <c r="F312" s="36" t="e">
        <f aca="false">SUMPRODUCT((INDEX(Rohdaten!$A$2:$GG$19999,,MATCH(C312,Rohdaten!$1:$1,))&amp;""=D312&amp;"")*(INDEX(Rohdaten!$A$2:$GG$19999,,MATCH("end_date",Rohdaten!$1:$1,))&lt;&gt;""))</f>
        <v>#N/A</v>
      </c>
      <c r="G312" s="36" t="str">
        <f aca="false">IF(MATCH(C312,$C:$C,0)=ROW(C312),SUM(F312:F314),"")</f>
        <v/>
      </c>
    </row>
    <row r="313" customFormat="false" ht="15" hidden="false" customHeight="false" outlineLevel="0" collapsed="false">
      <c r="A313" s="41"/>
      <c r="B313" s="41"/>
      <c r="C313" s="64" t="s">
        <v>405</v>
      </c>
      <c r="D313" s="41" t="n">
        <v>2</v>
      </c>
      <c r="E313" s="52" t="s">
        <v>240</v>
      </c>
      <c r="F313" s="36" t="e">
        <f aca="false">SUMPRODUCT((INDEX(Rohdaten!$A$2:$GG$19999,,MATCH(C313,Rohdaten!$1:$1,))&amp;""=D313&amp;"")*(INDEX(Rohdaten!$A$2:$GG$19999,,MATCH("end_date",Rohdaten!$1:$1,))&lt;&gt;""))</f>
        <v>#N/A</v>
      </c>
      <c r="G313" s="36" t="str">
        <f aca="false">IF(MATCH(C313,$C:$C,0)=ROW(C313),SUM(F313:F315),"")</f>
        <v/>
      </c>
    </row>
    <row r="314" customFormat="false" ht="15" hidden="false" customHeight="false" outlineLevel="0" collapsed="false">
      <c r="A314" s="95" t="s">
        <v>402</v>
      </c>
      <c r="B314" s="96" t="s">
        <v>241</v>
      </c>
      <c r="C314" s="97" t="s">
        <v>406</v>
      </c>
      <c r="D314" s="98"/>
      <c r="E314" s="96" t="s">
        <v>30</v>
      </c>
      <c r="F314" s="8" t="e">
        <f aca="false">SUMPRODUCT((INDEX(Rohdaten!$A$2:$GG$19999,,MATCH(C314,Rohdaten!$1:$1,))&amp;""=D314&amp;"")*(INDEX(Rohdaten!$A$2:$GG$19999,,MATCH("end_date",Rohdaten!$1:$1,))&lt;&gt;""))</f>
        <v>#N/A</v>
      </c>
      <c r="G314" s="8" t="e">
        <f aca="false">IF(MATCH(C314,$C:$C,0)=ROW(C314),SUM(F314:F317),"")</f>
        <v>#N/A</v>
      </c>
      <c r="H314" s="99" t="e">
        <f aca="false">CONCATENATE("[Filter]: Partnerin nicht eingbunden und Austritt in der 1 FP (n=",H311,")")</f>
        <v>#N/A</v>
      </c>
      <c r="I314" s="0" t="s">
        <v>233</v>
      </c>
    </row>
    <row r="315" customFormat="false" ht="15" hidden="false" customHeight="false" outlineLevel="0" collapsed="false">
      <c r="A315" s="41"/>
      <c r="B315" s="41"/>
      <c r="C315" s="64" t="s">
        <v>406</v>
      </c>
      <c r="D315" s="41" t="n">
        <v>0</v>
      </c>
      <c r="E315" s="52" t="s">
        <v>218</v>
      </c>
      <c r="F315" s="36" t="e">
        <f aca="false">SUMPRODUCT((INDEX(Rohdaten!$A$2:$GG$19999,,MATCH(C315,Rohdaten!$1:$1,))&amp;""=D315&amp;"")*(INDEX(Rohdaten!$A$2:$GG$19999,,MATCH("end_date",Rohdaten!$1:$1,))&lt;&gt;""))</f>
        <v>#N/A</v>
      </c>
      <c r="G315" s="36" t="str">
        <f aca="false">IF(MATCH(C315,$C:$C,0)=ROW(C315),SUM(F315:F318),"")</f>
        <v/>
      </c>
    </row>
    <row r="316" customFormat="false" ht="15" hidden="false" customHeight="false" outlineLevel="0" collapsed="false">
      <c r="A316" s="41"/>
      <c r="B316" s="41"/>
      <c r="C316" s="64" t="s">
        <v>406</v>
      </c>
      <c r="D316" s="41" t="n">
        <v>1</v>
      </c>
      <c r="E316" s="52" t="s">
        <v>219</v>
      </c>
      <c r="F316" s="36" t="e">
        <f aca="false">SUMPRODUCT((INDEX(Rohdaten!$A$2:$GG$19999,,MATCH(C316,Rohdaten!$1:$1,))&amp;""=D316&amp;"")*(INDEX(Rohdaten!$A$2:$GG$19999,,MATCH("end_date",Rohdaten!$1:$1,))&lt;&gt;""))</f>
        <v>#N/A</v>
      </c>
      <c r="G316" s="36" t="str">
        <f aca="false">IF(MATCH(C316,$C:$C,0)=ROW(C316),SUM(F316:F319),"")</f>
        <v/>
      </c>
    </row>
    <row r="317" customFormat="false" ht="15" hidden="false" customHeight="false" outlineLevel="0" collapsed="false">
      <c r="A317" s="41"/>
      <c r="B317" s="41"/>
      <c r="C317" s="64" t="s">
        <v>406</v>
      </c>
      <c r="D317" s="41" t="n">
        <v>2</v>
      </c>
      <c r="E317" s="52" t="s">
        <v>237</v>
      </c>
      <c r="F317" s="36" t="e">
        <f aca="false">SUMPRODUCT((INDEX(Rohdaten!$A$2:$GG$19999,,MATCH(C317,Rohdaten!$1:$1,))&amp;""=D317&amp;"")*(INDEX(Rohdaten!$A$2:$GG$19999,,MATCH("end_date",Rohdaten!$1:$1,))&lt;&gt;""))</f>
        <v>#N/A</v>
      </c>
      <c r="G317" s="36" t="str">
        <f aca="false">IF(MATCH(C317,$C:$C,0)=ROW(C317),SUM(F317:F319),"")</f>
        <v/>
      </c>
    </row>
    <row r="318" customFormat="false" ht="15" hidden="false" customHeight="false" outlineLevel="0" collapsed="false">
      <c r="A318" s="100"/>
      <c r="B318" s="101" t="s">
        <v>275</v>
      </c>
      <c r="C318" s="101"/>
      <c r="D318" s="101"/>
      <c r="E318" s="102" t="s">
        <v>407</v>
      </c>
      <c r="F318" s="101" t="e">
        <f aca="false">COUNTIF(INDEX(Rohdaten!$A$2:$GG$19999,,MATCH("year_of_exit",Rohdaten!$1:$1,)),"&gt;=2019")</f>
        <v>#N/A</v>
      </c>
      <c r="G318" s="101"/>
      <c r="H318" s="101"/>
    </row>
    <row r="319" customFormat="false" ht="15" hidden="false" customHeight="false" outlineLevel="0" collapsed="false">
      <c r="A319" s="103" t="s">
        <v>288</v>
      </c>
      <c r="B319" s="103" t="e">
        <f aca="false">CONCATENATE("Vermittlung in folgendes Berufsfeld (n=",SUM(F320:F337),")")</f>
        <v>#N/A</v>
      </c>
      <c r="C319" s="103" t="s">
        <v>408</v>
      </c>
      <c r="D319" s="103"/>
      <c r="E319" s="103" t="s">
        <v>30</v>
      </c>
      <c r="F319" s="103" t="e">
        <f aca="false">SUMPRODUCT((INDEX(Rohdaten!$A$2:$GG$19999,,MATCH(C319,Rohdaten!$1:$1,))&amp;""=D319&amp;"")*(INDEX(Rohdaten!$A$2:$GG$19999,,MATCH("end_date",Rohdaten!$1:$1,))&lt;&gt;""))</f>
        <v>#N/A</v>
      </c>
      <c r="G319" s="103" t="e">
        <f aca="false">IF(MATCH(C319,$C:$C,0)=ROW(C319),SUM(F319:F337),"")</f>
        <v>#N/A</v>
      </c>
      <c r="H319" s="103" t="e">
        <f aca="false">CONCATENATE("[Filter]: Austritt in der 2 Förderphase (n=",$F$318,")")</f>
        <v>#N/A</v>
      </c>
      <c r="I319" s="0" t="s">
        <v>280</v>
      </c>
    </row>
    <row r="320" customFormat="false" ht="15" hidden="false" customHeight="false" outlineLevel="0" collapsed="false">
      <c r="A320" s="52"/>
      <c r="C320" s="0" t="s">
        <v>408</v>
      </c>
      <c r="D320" s="84" t="n">
        <v>1</v>
      </c>
      <c r="E320" s="0" t="s">
        <v>290</v>
      </c>
      <c r="F320" s="36" t="e">
        <f aca="false">SUMPRODUCT((INDEX(Rohdaten!$A$2:$GG$19999,,MATCH(C320,Rohdaten!$1:$1,))&amp;""=D320&amp;"")*(INDEX(Rohdaten!$A$2:$GG$19999,,MATCH("end_date",Rohdaten!$1:$1,))&lt;&gt;""))</f>
        <v>#N/A</v>
      </c>
      <c r="G320" s="16" t="n">
        <f aca="false">IFERROR(F320/SUM($F$320:$F$337),0)</f>
        <v>0</v>
      </c>
    </row>
    <row r="321" customFormat="false" ht="15" hidden="false" customHeight="false" outlineLevel="0" collapsed="false">
      <c r="A321" s="85"/>
      <c r="C321" s="0" t="s">
        <v>408</v>
      </c>
      <c r="D321" s="84" t="n">
        <v>2</v>
      </c>
      <c r="E321" s="0" t="s">
        <v>291</v>
      </c>
      <c r="F321" s="36" t="e">
        <f aca="false">SUMPRODUCT((INDEX(Rohdaten!$A$2:$GG$19999,,MATCH(C321,Rohdaten!$1:$1,))&amp;""=D321&amp;"")*(INDEX(Rohdaten!$A$2:$GG$19999,,MATCH("end_date",Rohdaten!$1:$1,))&lt;&gt;""))</f>
        <v>#N/A</v>
      </c>
      <c r="G321" s="16" t="n">
        <f aca="false">IFERROR(F321/SUM($F$320:$F$337),0)</f>
        <v>0</v>
      </c>
    </row>
    <row r="322" customFormat="false" ht="15" hidden="false" customHeight="false" outlineLevel="0" collapsed="false">
      <c r="A322" s="85"/>
      <c r="C322" s="0" t="s">
        <v>408</v>
      </c>
      <c r="D322" s="84" t="n">
        <v>3</v>
      </c>
      <c r="E322" s="0" t="s">
        <v>292</v>
      </c>
      <c r="F322" s="36" t="e">
        <f aca="false">SUMPRODUCT((INDEX(Rohdaten!$A$2:$GG$19999,,MATCH(C322,Rohdaten!$1:$1,))&amp;""=D322&amp;"")*(INDEX(Rohdaten!$A$2:$GG$19999,,MATCH("end_date",Rohdaten!$1:$1,))&lt;&gt;""))</f>
        <v>#N/A</v>
      </c>
      <c r="G322" s="16" t="n">
        <f aca="false">IFERROR(F322/SUM($F$320:$F$337),0)</f>
        <v>0</v>
      </c>
    </row>
    <row r="323" customFormat="false" ht="15" hidden="false" customHeight="false" outlineLevel="0" collapsed="false">
      <c r="A323" s="85"/>
      <c r="C323" s="0" t="s">
        <v>408</v>
      </c>
      <c r="D323" s="84" t="n">
        <v>7</v>
      </c>
      <c r="E323" s="0" t="s">
        <v>293</v>
      </c>
      <c r="F323" s="36" t="e">
        <f aca="false">SUMPRODUCT((INDEX(Rohdaten!$A$2:$GG$19999,,MATCH(C323,Rohdaten!$1:$1,))&amp;""=D323&amp;"")*(Rohdaten!$A$2:$A$19999&lt;&gt;""))</f>
        <v>#N/A</v>
      </c>
      <c r="G323" s="16" t="n">
        <f aca="false">IFERROR(F323/SUM($F$320:$F$337),0)</f>
        <v>0</v>
      </c>
    </row>
    <row r="324" customFormat="false" ht="15" hidden="false" customHeight="false" outlineLevel="0" collapsed="false">
      <c r="A324" s="85"/>
      <c r="C324" s="0" t="s">
        <v>408</v>
      </c>
      <c r="D324" s="84" t="n">
        <v>8</v>
      </c>
      <c r="E324" s="0" t="s">
        <v>294</v>
      </c>
      <c r="F324" s="36" t="e">
        <f aca="false">SUMPRODUCT((INDEX(Rohdaten!$A$2:$GG$19999,,MATCH(C324,Rohdaten!$1:$1,))&amp;""=D324&amp;"")*(Rohdaten!$A$2:$A$19999&lt;&gt;""))</f>
        <v>#N/A</v>
      </c>
      <c r="G324" s="16" t="n">
        <f aca="false">IFERROR(F324/SUM($F$320:$F$337),0)</f>
        <v>0</v>
      </c>
    </row>
    <row r="325" customFormat="false" ht="15" hidden="false" customHeight="false" outlineLevel="0" collapsed="false">
      <c r="A325" s="85"/>
      <c r="C325" s="0" t="s">
        <v>408</v>
      </c>
      <c r="D325" s="84" t="n">
        <v>9</v>
      </c>
      <c r="E325" s="0" t="s">
        <v>295</v>
      </c>
      <c r="F325" s="36" t="e">
        <f aca="false">SUMPRODUCT((INDEX(Rohdaten!$A$2:$GG$19999,,MATCH(C325,Rohdaten!$1:$1,))&amp;""=D325&amp;"")*(Rohdaten!$A$2:$A$19999&lt;&gt;""))</f>
        <v>#N/A</v>
      </c>
      <c r="G325" s="16" t="n">
        <f aca="false">IFERROR(F325/SUM($F$320:$F$337),0)</f>
        <v>0</v>
      </c>
    </row>
    <row r="326" customFormat="false" ht="15" hidden="false" customHeight="false" outlineLevel="0" collapsed="false">
      <c r="A326" s="85"/>
      <c r="C326" s="0" t="s">
        <v>408</v>
      </c>
      <c r="D326" s="84" t="n">
        <v>10</v>
      </c>
      <c r="E326" s="5" t="s">
        <v>296</v>
      </c>
      <c r="F326" s="36" t="e">
        <f aca="false">SUMPRODUCT((INDEX(Rohdaten!$A$2:$GG$19999,,MATCH(C326,Rohdaten!$1:$1,))&amp;""=D326&amp;"")*(Rohdaten!$A$2:$A$19999&lt;&gt;""))</f>
        <v>#N/A</v>
      </c>
      <c r="G326" s="16" t="n">
        <f aca="false">IFERROR(F326/SUM($F$320:$F$337),0)</f>
        <v>0</v>
      </c>
      <c r="H326" s="5"/>
    </row>
    <row r="327" customFormat="false" ht="15" hidden="false" customHeight="false" outlineLevel="0" collapsed="false">
      <c r="A327" s="85"/>
      <c r="C327" s="0" t="s">
        <v>408</v>
      </c>
      <c r="D327" s="84" t="n">
        <v>15</v>
      </c>
      <c r="E327" s="5" t="s">
        <v>297</v>
      </c>
      <c r="F327" s="36" t="e">
        <f aca="false">SUMPRODUCT((INDEX(Rohdaten!$A$2:$GG$19999,,MATCH(C327,Rohdaten!$1:$1,))&amp;""=D327&amp;"")*(Rohdaten!$A$2:$A$19999&lt;&gt;""))</f>
        <v>#N/A</v>
      </c>
      <c r="G327" s="16" t="n">
        <f aca="false">IFERROR(F327/SUM($F$320:$F$337),0)</f>
        <v>0</v>
      </c>
      <c r="H327" s="5"/>
    </row>
    <row r="328" customFormat="false" ht="15" hidden="false" customHeight="false" outlineLevel="0" collapsed="false">
      <c r="A328" s="85"/>
      <c r="C328" s="0" t="s">
        <v>408</v>
      </c>
      <c r="D328" s="84" t="n">
        <v>16</v>
      </c>
      <c r="E328" s="5" t="s">
        <v>298</v>
      </c>
      <c r="F328" s="36" t="e">
        <f aca="false">SUMPRODUCT((INDEX(Rohdaten!$A$2:$GG$19999,,MATCH(C328,Rohdaten!$1:$1,))&amp;""=D328&amp;"")*(Rohdaten!$A$2:$A$19999&lt;&gt;""))</f>
        <v>#N/A</v>
      </c>
      <c r="G328" s="16" t="n">
        <f aca="false">IFERROR(F328/SUM($F$320:$F$337),0)</f>
        <v>0</v>
      </c>
      <c r="H328" s="5"/>
    </row>
    <row r="329" customFormat="false" ht="15" hidden="false" customHeight="false" outlineLevel="0" collapsed="false">
      <c r="A329" s="85"/>
      <c r="C329" s="0" t="s">
        <v>408</v>
      </c>
      <c r="D329" s="84" t="n">
        <v>17</v>
      </c>
      <c r="E329" s="5" t="s">
        <v>299</v>
      </c>
      <c r="F329" s="36" t="e">
        <f aca="false">SUMPRODUCT((INDEX(Rohdaten!$A$2:$GG$19999,,MATCH(C329,Rohdaten!$1:$1,))&amp;""=D329&amp;"")*(Rohdaten!$A$2:$A$19999&lt;&gt;""))</f>
        <v>#N/A</v>
      </c>
      <c r="G329" s="16" t="n">
        <f aca="false">IFERROR(F329/SUM($F$320:$F$337),0)</f>
        <v>0</v>
      </c>
      <c r="H329" s="5"/>
    </row>
    <row r="330" customFormat="false" ht="15" hidden="false" customHeight="false" outlineLevel="0" collapsed="false">
      <c r="A330" s="85"/>
      <c r="C330" s="0" t="s">
        <v>408</v>
      </c>
      <c r="D330" s="84" t="n">
        <v>18</v>
      </c>
      <c r="E330" s="5" t="s">
        <v>300</v>
      </c>
      <c r="F330" s="36" t="e">
        <f aca="false">SUMPRODUCT((INDEX(Rohdaten!$A$2:$GG$19999,,MATCH(C330,Rohdaten!$1:$1,))&amp;""=D330&amp;"")*(Rohdaten!$A$2:$A$19999&lt;&gt;""))</f>
        <v>#N/A</v>
      </c>
      <c r="G330" s="16" t="n">
        <f aca="false">IFERROR(F330/SUM($F$320:$F$337),0)</f>
        <v>0</v>
      </c>
      <c r="H330" s="5"/>
    </row>
    <row r="331" customFormat="false" ht="15" hidden="false" customHeight="false" outlineLevel="0" collapsed="false">
      <c r="A331" s="85"/>
      <c r="C331" s="0" t="s">
        <v>408</v>
      </c>
      <c r="D331" s="84" t="n">
        <v>19</v>
      </c>
      <c r="E331" s="5" t="s">
        <v>301</v>
      </c>
      <c r="F331" s="36" t="e">
        <f aca="false">SUMPRODUCT((INDEX(Rohdaten!$A$2:$GG$19999,,MATCH(C331,Rohdaten!$1:$1,))&amp;""=D331&amp;"")*(Rohdaten!$A$2:$A$19999&lt;&gt;""))</f>
        <v>#N/A</v>
      </c>
      <c r="G331" s="16" t="n">
        <f aca="false">IFERROR(F331/SUM($F$320:$F$337),0)</f>
        <v>0</v>
      </c>
      <c r="H331" s="5"/>
    </row>
    <row r="332" customFormat="false" ht="15" hidden="false" customHeight="false" outlineLevel="0" collapsed="false">
      <c r="A332" s="85"/>
      <c r="C332" s="0" t="s">
        <v>408</v>
      </c>
      <c r="D332" s="84" t="n">
        <v>22</v>
      </c>
      <c r="E332" s="5" t="s">
        <v>302</v>
      </c>
      <c r="F332" s="36" t="e">
        <f aca="false">SUMPRODUCT((INDEX(Rohdaten!$A$2:$GG$19999,,MATCH(C332,Rohdaten!$1:$1,))&amp;""=D332&amp;"")*(Rohdaten!$A$2:$A$19999&lt;&gt;""))</f>
        <v>#N/A</v>
      </c>
      <c r="G332" s="16" t="n">
        <f aca="false">IFERROR(F332/SUM($F$320:$F$337),0)</f>
        <v>0</v>
      </c>
      <c r="H332" s="5"/>
    </row>
    <row r="333" customFormat="false" ht="15" hidden="false" customHeight="false" outlineLevel="0" collapsed="false">
      <c r="A333" s="85"/>
      <c r="C333" s="0" t="s">
        <v>408</v>
      </c>
      <c r="D333" s="84" t="n">
        <v>23</v>
      </c>
      <c r="E333" s="5" t="s">
        <v>303</v>
      </c>
      <c r="F333" s="36" t="e">
        <f aca="false">SUMPRODUCT((INDEX(Rohdaten!$A$2:$GG$19999,,MATCH(C333,Rohdaten!$1:$1,))&amp;""=D333&amp;"")*(Rohdaten!$A$2:$A$19999&lt;&gt;""))</f>
        <v>#N/A</v>
      </c>
      <c r="G333" s="16" t="n">
        <f aca="false">IFERROR(F333/SUM($F$320:$F$337),0)</f>
        <v>0</v>
      </c>
      <c r="H333" s="5"/>
    </row>
    <row r="334" customFormat="false" ht="15" hidden="false" customHeight="false" outlineLevel="0" collapsed="false">
      <c r="A334" s="85"/>
      <c r="C334" s="0" t="s">
        <v>408</v>
      </c>
      <c r="D334" s="84" t="n">
        <v>24</v>
      </c>
      <c r="E334" s="5" t="s">
        <v>304</v>
      </c>
      <c r="F334" s="36" t="e">
        <f aca="false">SUMPRODUCT((INDEX(Rohdaten!$A$2:$GG$19999,,MATCH(C334,Rohdaten!$1:$1,))&amp;""=D334&amp;"")*(Rohdaten!$A$2:$A$19999&lt;&gt;""))</f>
        <v>#N/A</v>
      </c>
      <c r="G334" s="16" t="n">
        <f aca="false">IFERROR(F334/SUM($F$320:$F$337),0)</f>
        <v>0</v>
      </c>
      <c r="H334" s="5"/>
    </row>
    <row r="335" customFormat="false" ht="15" hidden="false" customHeight="false" outlineLevel="0" collapsed="false">
      <c r="A335" s="85"/>
      <c r="C335" s="0" t="s">
        <v>408</v>
      </c>
      <c r="D335" s="84" t="n">
        <v>25</v>
      </c>
      <c r="E335" s="5" t="s">
        <v>305</v>
      </c>
      <c r="F335" s="36" t="e">
        <f aca="false">SUMPRODUCT((INDEX(Rohdaten!$A$2:$GG$19999,,MATCH(C335,Rohdaten!$1:$1,))&amp;""=D335&amp;"")*(Rohdaten!$A$2:$A$19999&lt;&gt;""))</f>
        <v>#N/A</v>
      </c>
      <c r="G335" s="16" t="n">
        <f aca="false">IFERROR(F335/SUM($F$320:$F$337),0)</f>
        <v>0</v>
      </c>
      <c r="H335" s="5"/>
    </row>
    <row r="336" customFormat="false" ht="15" hidden="false" customHeight="false" outlineLevel="0" collapsed="false">
      <c r="A336" s="85"/>
      <c r="C336" s="0" t="s">
        <v>408</v>
      </c>
      <c r="D336" s="84" t="n">
        <v>26</v>
      </c>
      <c r="E336" s="5" t="s">
        <v>306</v>
      </c>
      <c r="F336" s="36" t="e">
        <f aca="false">SUMPRODUCT((INDEX(Rohdaten!$A$2:$GG$19999,,MATCH(C336,Rohdaten!$1:$1,))&amp;""=D336&amp;"")*(Rohdaten!$A$2:$A$19999&lt;&gt;""))</f>
        <v>#N/A</v>
      </c>
      <c r="G336" s="16" t="n">
        <f aca="false">IFERROR(F336/SUM($F$320:$F$337),0)</f>
        <v>0</v>
      </c>
      <c r="H336" s="5"/>
    </row>
    <row r="337" customFormat="false" ht="15" hidden="false" customHeight="false" outlineLevel="0" collapsed="false">
      <c r="A337" s="85"/>
      <c r="E337" s="65" t="s">
        <v>287</v>
      </c>
      <c r="F337" s="36" t="e">
        <f aca="false">$F$318-SUM(F320:F336)</f>
        <v>#N/A</v>
      </c>
      <c r="G337" s="16" t="n">
        <f aca="false">IFERROR(F337/SUM($F$320:$F$337),0)</f>
        <v>0</v>
      </c>
    </row>
    <row r="338" customFormat="false" ht="15" hidden="false" customHeight="false" outlineLevel="0" collapsed="false">
      <c r="A338" s="103"/>
      <c r="B338" s="103" t="s">
        <v>307</v>
      </c>
      <c r="C338" s="103" t="s">
        <v>409</v>
      </c>
      <c r="D338" s="103"/>
      <c r="E338" s="103" t="s">
        <v>30</v>
      </c>
      <c r="F338" s="103" t="e">
        <f aca="false">SUMPRODUCT((INDEX(Rohdaten!$A$2:$GG$19999,,MATCH(C338,Rohdaten!$1:$1,))&amp;""=D338&amp;"")*(INDEX(Rohdaten!$A$2:$GG$19999,,MATCH("end_date",Rohdaten!$1:$1,))&lt;&gt;""))</f>
        <v>#N/A</v>
      </c>
      <c r="G338" s="103" t="e">
        <f aca="false">IF(MATCH(C338,$C:$C,0)=ROW(C338),SUM(F338:F340),"")</f>
        <v>#N/A</v>
      </c>
      <c r="H338" s="103" t="e">
        <f aca="false">CONCATENATE("[Filter: Branche Bildung und Erziehung (n=",SUM(F339:F341),")")</f>
        <v>#N/A</v>
      </c>
      <c r="I338" s="0" t="s">
        <v>280</v>
      </c>
    </row>
    <row r="339" customFormat="false" ht="15" hidden="false" customHeight="false" outlineLevel="0" collapsed="false">
      <c r="C339" s="0" t="s">
        <v>409</v>
      </c>
      <c r="D339" s="84" t="n">
        <v>0</v>
      </c>
      <c r="E339" s="5" t="s">
        <v>52</v>
      </c>
      <c r="F339" s="36" t="e">
        <f aca="false">SUMPRODUCT((INDEX(Rohdaten!$A$2:$GG$19999,,MATCH(C339,Rohdaten!$1:$1,))&amp;""=D339&amp;"")*(Rohdaten!$A$2:$A$19999&lt;&gt;""))</f>
        <v>#N/A</v>
      </c>
      <c r="G339" s="5"/>
    </row>
    <row r="340" customFormat="false" ht="15" hidden="false" customHeight="false" outlineLevel="0" collapsed="false">
      <c r="C340" s="0" t="s">
        <v>409</v>
      </c>
      <c r="D340" s="0" t="n">
        <v>1</v>
      </c>
      <c r="E340" s="5" t="s">
        <v>53</v>
      </c>
      <c r="F340" s="36" t="e">
        <f aca="false">SUMPRODUCT((INDEX(Rohdaten!$A$2:$GG$19999,,MATCH(C340,Rohdaten!$1:$1,))&amp;""=D340&amp;"")*(Rohdaten!$A$2:$A$19999&lt;&gt;""))</f>
        <v>#N/A</v>
      </c>
      <c r="G340" s="5"/>
      <c r="H340" s="5"/>
    </row>
    <row r="341" customFormat="false" ht="15" hidden="false" customHeight="false" outlineLevel="0" collapsed="false">
      <c r="E341" s="65" t="s">
        <v>309</v>
      </c>
      <c r="F341" s="36" t="e">
        <f aca="false">$F$328-SUM(F339:F340)</f>
        <v>#N/A</v>
      </c>
      <c r="G341" s="5"/>
      <c r="H341" s="5"/>
    </row>
    <row r="342" customFormat="false" ht="15" hidden="false" customHeight="false" outlineLevel="0" collapsed="false">
      <c r="A342" s="103"/>
      <c r="B342" s="103" t="s">
        <v>310</v>
      </c>
      <c r="C342" s="103" t="s">
        <v>410</v>
      </c>
      <c r="D342" s="103"/>
      <c r="E342" s="103" t="s">
        <v>30</v>
      </c>
      <c r="F342" s="103" t="e">
        <f aca="false">SUMPRODUCT((INDEX(Rohdaten!$A$2:$GG$19999,,MATCH(C342,Rohdaten!$1:$1,))&amp;""=D342&amp;"")*(INDEX(Rohdaten!$A$2:$GG$19999,,MATCH("end_date",Rohdaten!$1:$1,))&lt;&gt;""))</f>
        <v>#N/A</v>
      </c>
      <c r="G342" s="103" t="e">
        <f aca="false">IF(MATCH(C342,$C:$C,0)=ROW(C342),SUM(F342:F344),"")</f>
        <v>#N/A</v>
      </c>
      <c r="H342" s="103" t="e">
        <f aca="false">CONCATENATE("[Filter: Branche  Gesundheit und Sozialwesen (n=",SUM(F343:F345),")")</f>
        <v>#N/A</v>
      </c>
      <c r="I342" s="0" t="s">
        <v>280</v>
      </c>
    </row>
    <row r="343" customFormat="false" ht="15" hidden="false" customHeight="false" outlineLevel="0" collapsed="false">
      <c r="C343" s="0" t="s">
        <v>410</v>
      </c>
      <c r="D343" s="84" t="n">
        <v>0</v>
      </c>
      <c r="E343" s="5" t="s">
        <v>52</v>
      </c>
      <c r="F343" s="36" t="e">
        <f aca="false">SUMPRODUCT((INDEX(Rohdaten!$A$2:$GG$19999,,MATCH(C343,Rohdaten!$1:$1,))&amp;""=D343&amp;"")*(Rohdaten!$A$2:$A$19999&lt;&gt;""))</f>
        <v>#N/A</v>
      </c>
      <c r="G343" s="5"/>
    </row>
    <row r="344" customFormat="false" ht="15" hidden="false" customHeight="false" outlineLevel="0" collapsed="false">
      <c r="C344" s="0" t="s">
        <v>410</v>
      </c>
      <c r="D344" s="0" t="n">
        <v>1</v>
      </c>
      <c r="E344" s="5" t="s">
        <v>53</v>
      </c>
      <c r="F344" s="36" t="e">
        <f aca="false">SUMPRODUCT((INDEX(Rohdaten!$A$2:$GG$19999,,MATCH(C344,Rohdaten!$1:$1,))&amp;""=D344&amp;"")*(Rohdaten!$A$2:$A$19999&lt;&gt;""))</f>
        <v>#N/A</v>
      </c>
      <c r="G344" s="5"/>
      <c r="H344" s="5"/>
    </row>
    <row r="345" customFormat="false" ht="15" hidden="false" customHeight="false" outlineLevel="0" collapsed="false">
      <c r="E345" s="65" t="s">
        <v>312</v>
      </c>
      <c r="F345" s="36" t="e">
        <f aca="false">$F$329-SUM(F343:F344)</f>
        <v>#N/A</v>
      </c>
      <c r="G345" s="5"/>
      <c r="H345" s="5"/>
    </row>
    <row r="346" customFormat="false" ht="15" hidden="false" customHeight="false" outlineLevel="0" collapsed="false">
      <c r="A346" s="103" t="s">
        <v>411</v>
      </c>
      <c r="B346" s="103" t="s">
        <v>412</v>
      </c>
      <c r="C346" s="103" t="s">
        <v>413</v>
      </c>
      <c r="D346" s="103"/>
      <c r="E346" s="103" t="s">
        <v>30</v>
      </c>
      <c r="F346" s="103" t="e">
        <f aca="false">SUMPRODUCT((INDEX(Rohdaten!$A$2:$GG$19999,,MATCH(C346,Rohdaten!$1:$1,))&amp;""=D346&amp;"")*(INDEX(Rohdaten!$A$2:$GG$19999,,MATCH("end_date",Rohdaten!$1:$1,))&lt;&gt;""))</f>
        <v>#N/A</v>
      </c>
      <c r="G346" s="103" t="e">
        <f aca="false">IF(MATCH(C346,$C:$C,0)=ROW(C346),SUM(F346:F349),"")</f>
        <v>#N/A</v>
      </c>
      <c r="H346" s="103" t="e">
        <f aca="false">CONCATENATE("[Filter: vorzeitiger Austritt in 2 FP (n=",SUM(F347:F350),")")</f>
        <v>#N/A</v>
      </c>
      <c r="I346" s="0" t="s">
        <v>280</v>
      </c>
    </row>
    <row r="347" customFormat="false" ht="15" hidden="false" customHeight="false" outlineLevel="0" collapsed="false">
      <c r="C347" s="64" t="s">
        <v>413</v>
      </c>
      <c r="D347" s="0" t="n">
        <v>1</v>
      </c>
      <c r="E347" s="64" t="s">
        <v>414</v>
      </c>
      <c r="F347" s="36" t="e">
        <f aca="false">SUMPRODUCT((INDEX(Rohdaten!$A$2:$GG$19999,,MATCH(C347,Rohdaten!$1:$1,))&amp;""=D347&amp;"")*(Rohdaten!$A$2:$A$19999&lt;&gt;""))</f>
        <v>#N/A</v>
      </c>
      <c r="G347" s="5"/>
    </row>
    <row r="348" customFormat="false" ht="15" hidden="false" customHeight="false" outlineLevel="0" collapsed="false">
      <c r="C348" s="64" t="s">
        <v>413</v>
      </c>
      <c r="D348" s="0" t="n">
        <v>2</v>
      </c>
      <c r="E348" s="0" t="s">
        <v>415</v>
      </c>
      <c r="F348" s="36" t="e">
        <f aca="false">SUMPRODUCT((INDEX(Rohdaten!$A$2:$GG$19999,,MATCH(C348,Rohdaten!$1:$1,))&amp;""=D348&amp;"")*(Rohdaten!$A$2:$A$19999&lt;&gt;""))</f>
        <v>#N/A</v>
      </c>
      <c r="G348" s="5"/>
      <c r="H348" s="5"/>
    </row>
    <row r="349" customFormat="false" ht="15" hidden="false" customHeight="false" outlineLevel="0" collapsed="false">
      <c r="C349" s="64" t="s">
        <v>413</v>
      </c>
      <c r="D349" s="0" t="n">
        <v>3</v>
      </c>
      <c r="E349" s="0" t="s">
        <v>416</v>
      </c>
      <c r="F349" s="36" t="e">
        <f aca="false">SUMPRODUCT((INDEX(Rohdaten!$A$2:$GG$19999,,MATCH(C349,Rohdaten!$1:$1,))&amp;""=D349&amp;"")*(Rohdaten!$A$2:$A$19999&lt;&gt;""))</f>
        <v>#N/A</v>
      </c>
    </row>
    <row r="350" customFormat="false" ht="15" hidden="false" customHeight="false" outlineLevel="0" collapsed="false">
      <c r="E350" s="65" t="s">
        <v>417</v>
      </c>
      <c r="F350" s="36" t="e">
        <f aca="false">SUMPRODUCT((INDEX(Rohdaten!$A$2:$GG$19999,,MATCH(C346,Rohdaten!$1:$1,))&amp;""=D346&amp;"")*(INDEX(Rohdaten!$A$2:$GG$19999,,MATCH("year_of_exit",Rohdaten!$1:$1,))&gt;=2019)*(INDEX(Rohdaten!$A$2:$GG$19999,,MATCH("status_end_measure",Rohdaten!$1:$1,))=1))</f>
        <v>#N/A</v>
      </c>
      <c r="H350" s="4" t="s">
        <v>418</v>
      </c>
    </row>
    <row r="351" customFormat="false" ht="15" hidden="false" customHeight="false" outlineLevel="0" collapsed="false">
      <c r="A351" s="103" t="s">
        <v>170</v>
      </c>
      <c r="B351" s="103" t="s">
        <v>366</v>
      </c>
      <c r="C351" s="103" t="s">
        <v>419</v>
      </c>
      <c r="D351" s="103"/>
      <c r="E351" s="103" t="s">
        <v>30</v>
      </c>
      <c r="F351" s="103" t="e">
        <f aca="false">SUMPRODUCT((INDEX(Rohdaten!$A$2:$GG$19999,,MATCH(C351,Rohdaten!$1:$1,))&amp;""=D351&amp;"")*(INDEX(Rohdaten!$A$2:$GG$19999,,MATCH("end_date",Rohdaten!$1:$1,))&lt;&gt;""))</f>
        <v>#N/A</v>
      </c>
      <c r="G351" s="103" t="e">
        <f aca="false">IF(MATCH(C351,$C:$C,0)=ROW(C351),SUM(F351:F354),"")</f>
        <v>#N/A</v>
      </c>
      <c r="H351" s="103" t="e">
        <f aca="false">CONCATENATE("[Filter: Falls Zielgruppe 'HDL-Qualifizierung' in 2 FP (n=",$F$145,")")</f>
        <v>#N/A</v>
      </c>
      <c r="I351" s="0" t="s">
        <v>280</v>
      </c>
    </row>
    <row r="352" customFormat="false" ht="15" hidden="false" customHeight="false" outlineLevel="0" collapsed="false">
      <c r="C352" s="64" t="s">
        <v>419</v>
      </c>
      <c r="D352" s="0" t="n">
        <v>0</v>
      </c>
      <c r="E352" s="64" t="s">
        <v>52</v>
      </c>
      <c r="F352" s="36" t="e">
        <f aca="false">SUMPRODUCT((INDEX(Rohdaten!$A$2:$GG$19999,,MATCH(C352,Rohdaten!$1:$1,))&amp;""=D352&amp;"")*(Rohdaten!$A$2:$A$19999&lt;&gt;""))</f>
        <v>#N/A</v>
      </c>
      <c r="G352" s="5"/>
    </row>
    <row r="353" customFormat="false" ht="15" hidden="false" customHeight="false" outlineLevel="0" collapsed="false">
      <c r="C353" s="64" t="s">
        <v>419</v>
      </c>
      <c r="D353" s="0" t="n">
        <v>1</v>
      </c>
      <c r="E353" s="0" t="s">
        <v>420</v>
      </c>
      <c r="F353" s="36" t="e">
        <f aca="false">SUMPRODUCT((INDEX(Rohdaten!$A$2:$GG$19999,,MATCH(C353,Rohdaten!$1:$1,))&amp;""=D353&amp;"")*(Rohdaten!$A$2:$A$19999&lt;&gt;""))</f>
        <v>#N/A</v>
      </c>
      <c r="G353" s="5"/>
    </row>
    <row r="354" customFormat="false" ht="15" hidden="false" customHeight="false" outlineLevel="0" collapsed="false">
      <c r="C354" s="64" t="s">
        <v>419</v>
      </c>
      <c r="D354" s="0" t="n">
        <v>2</v>
      </c>
      <c r="E354" s="0" t="s">
        <v>369</v>
      </c>
      <c r="F354" s="36" t="e">
        <f aca="false">SUMPRODUCT((INDEX(Rohdaten!$A$2:$GG$19999,,MATCH(C354,Rohdaten!$1:$1,))&amp;""=D354&amp;"")*(Rohdaten!$A$2:$A$19999&lt;&gt;""))</f>
        <v>#N/A</v>
      </c>
    </row>
    <row r="355" customFormat="false" ht="15" hidden="false" customHeight="false" outlineLevel="0" collapsed="false">
      <c r="A355" s="103" t="s">
        <v>187</v>
      </c>
      <c r="B355" s="103" t="s">
        <v>421</v>
      </c>
      <c r="C355" s="103" t="s">
        <v>422</v>
      </c>
      <c r="D355" s="103"/>
      <c r="E355" s="103" t="s">
        <v>30</v>
      </c>
      <c r="F355" s="103" t="e">
        <f aca="false">SUMPRODUCT((INDEX(Rohdaten!$A$2:$GG$19999,,MATCH(C355,Rohdaten!$1:$1,))&amp;""=D355&amp;"")*(INDEX(Rohdaten!$A$2:$GG$19999,,MATCH("end_date",Rohdaten!$1:$1,))&lt;&gt;""))</f>
        <v>#N/A</v>
      </c>
      <c r="G355" s="103" t="e">
        <f aca="false">IF(MATCH(C355,$C:$C,0)=ROW(C355),SUM(F355:F358),"")</f>
        <v>#N/A</v>
      </c>
      <c r="H355" s="103" t="e">
        <f aca="false">CONCATENATE("[Filter]: Austritt in der 2 Förderphase (n=",$F$318,")")</f>
        <v>#N/A</v>
      </c>
      <c r="I355" s="0" t="s">
        <v>280</v>
      </c>
    </row>
    <row r="356" customFormat="false" ht="15" hidden="false" customHeight="false" outlineLevel="0" collapsed="false">
      <c r="C356" s="64" t="s">
        <v>422</v>
      </c>
      <c r="D356" s="0" t="n">
        <v>0</v>
      </c>
      <c r="E356" s="64" t="s">
        <v>52</v>
      </c>
      <c r="F356" s="36" t="e">
        <f aca="false">SUMPRODUCT((INDEX(Rohdaten!$A$2:$GG$19999,,MATCH(C356,Rohdaten!$1:$1,))&amp;""=D356&amp;"")*(Rohdaten!$A$2:$A$19999&lt;&gt;""))</f>
        <v>#N/A</v>
      </c>
      <c r="G356" s="5"/>
    </row>
    <row r="357" customFormat="false" ht="15" hidden="false" customHeight="false" outlineLevel="0" collapsed="false">
      <c r="C357" s="64" t="s">
        <v>422</v>
      </c>
      <c r="D357" s="0" t="n">
        <v>1</v>
      </c>
      <c r="E357" s="0" t="s">
        <v>53</v>
      </c>
      <c r="F357" s="36" t="e">
        <f aca="false">SUMPRODUCT((INDEX(Rohdaten!$A$2:$GG$19999,,MATCH(C357,Rohdaten!$1:$1,))&amp;""=D357&amp;"")*(Rohdaten!$A$2:$A$19999&lt;&gt;""))</f>
        <v>#N/A</v>
      </c>
      <c r="G357" s="5"/>
    </row>
    <row r="358" customFormat="false" ht="15" hidden="false" customHeight="false" outlineLevel="0" collapsed="false">
      <c r="C358" s="64" t="s">
        <v>422</v>
      </c>
      <c r="D358" s="0" t="n">
        <v>2</v>
      </c>
      <c r="E358" s="0" t="s">
        <v>423</v>
      </c>
      <c r="F358" s="36" t="e">
        <f aca="false">SUMPRODUCT((INDEX(Rohdaten!$A$2:$GG$19999,,MATCH(C358,Rohdaten!$1:$1,))&amp;""=D358&amp;"")*(Rohdaten!$A$2:$A$19999&lt;&gt;""))</f>
        <v>#N/A</v>
      </c>
    </row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3.8" outlineLevelRow="0" outlineLevelCol="0"/>
  <cols>
    <col collapsed="false" customWidth="true" hidden="false" outlineLevel="0" max="1025" min="1" style="64" width="11.57"/>
  </cols>
  <sheetData/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1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outlineLevelRow="0" outlineLevelCol="0"/>
  <cols>
    <col collapsed="false" customWidth="true" hidden="false" outlineLevel="0" max="1025" min="1" style="0" width="10.67"/>
  </cols>
  <sheetData>
    <row r="1" customFormat="false" ht="15" hidden="false" customHeight="false" outlineLevel="0" collapsed="false">
      <c r="A1" s="64" t="s">
        <v>424</v>
      </c>
      <c r="B1" s="64" t="s">
        <v>425</v>
      </c>
    </row>
    <row r="2" customFormat="false" ht="15" hidden="false" customHeight="false" outlineLevel="0" collapsed="false">
      <c r="A2" s="64" t="s">
        <v>426</v>
      </c>
      <c r="B2" s="104" t="n">
        <v>43768</v>
      </c>
    </row>
    <row r="3" customFormat="false" ht="15" hidden="false" customHeight="false" outlineLevel="0" collapsed="false">
      <c r="A3" s="64" t="s">
        <v>427</v>
      </c>
      <c r="B3" s="104" t="n">
        <v>43768</v>
      </c>
    </row>
    <row r="4" customFormat="false" ht="15" hidden="false" customHeight="false" outlineLevel="0" collapsed="false">
      <c r="A4" s="64" t="s">
        <v>428</v>
      </c>
      <c r="B4" s="64" t="s">
        <v>429</v>
      </c>
    </row>
    <row r="5" customFormat="false" ht="15" hidden="false" customHeight="false" outlineLevel="0" collapsed="false">
      <c r="A5" s="64" t="s">
        <v>430</v>
      </c>
      <c r="B5" s="104" t="n">
        <v>42005</v>
      </c>
    </row>
    <row r="6" customFormat="false" ht="15" hidden="false" customHeight="false" outlineLevel="0" collapsed="false">
      <c r="A6" s="64" t="s">
        <v>431</v>
      </c>
      <c r="B6" s="104" t="n">
        <v>43768</v>
      </c>
    </row>
    <row r="7" customFormat="false" ht="15" hidden="false" customHeight="false" outlineLevel="0" collapsed="false">
      <c r="A7" s="64" t="s">
        <v>432</v>
      </c>
      <c r="B7" s="64" t="s">
        <v>433</v>
      </c>
    </row>
    <row r="8" customFormat="false" ht="15" hidden="false" customHeight="false" outlineLevel="0" collapsed="false">
      <c r="A8" s="64" t="s">
        <v>434</v>
      </c>
      <c r="B8" s="64" t="s">
        <v>433</v>
      </c>
    </row>
    <row r="9" customFormat="false" ht="15" hidden="false" customHeight="false" outlineLevel="0" collapsed="false">
      <c r="A9" s="64" t="s">
        <v>435</v>
      </c>
      <c r="B9" s="64" t="s">
        <v>433</v>
      </c>
    </row>
    <row r="10" customFormat="false" ht="15" hidden="false" customHeight="false" outlineLevel="0" collapsed="false">
      <c r="A10" s="64" t="s">
        <v>15</v>
      </c>
      <c r="B10" s="64" t="s">
        <v>433</v>
      </c>
    </row>
    <row r="11" customFormat="false" ht="15" hidden="false" customHeight="false" outlineLevel="0" collapsed="false">
      <c r="A11" s="64" t="s">
        <v>436</v>
      </c>
      <c r="B11" s="64" t="s">
        <v>433</v>
      </c>
    </row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LibreOffice/5.2.7.2$Linux_X86_64 LibreOffice_project/20m0$Build-2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2017-09-08T09:59:30Z</dcterms:created>
  <dc:creator>Jan Gregersen</dc:creator>
  <dc:description/>
  <dc:language>de-DE</dc:language>
  <cp:lastModifiedBy>Frank Koormann</cp:lastModifiedBy>
  <cp:lastPrinted>2018-04-20T14:33:30Z</cp:lastPrinted>
  <dcterms:modified xsi:type="dcterms:W3CDTF">2019-11-01T09:58:56Z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